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ega\web\Xserver\lca\scat\files\"/>
    </mc:Choice>
  </mc:AlternateContent>
  <xr:revisionPtr revIDLastSave="0" documentId="13_ncr:1_{0C563715-275A-4E6F-BE5E-968A7663EED8}" xr6:coauthVersionLast="47" xr6:coauthVersionMax="47" xr10:uidLastSave="{00000000-0000-0000-0000-000000000000}"/>
  <workbookProtection workbookAlgorithmName="SHA-512" workbookHashValue="ln8Bs4cgymvVszhBmRPhjOElAXYbVZd3s/p+tz2tHs4/AQ16dab9qPaECHGOrX8ASFnVwrr/zB9b22t8SzUANA==" workbookSaltValue="sZLggT52UVeykO1a/Evvdg==" workbookSpinCount="100000" lockStructure="1"/>
  <bookViews>
    <workbookView xWindow="0" yWindow="0" windowWidth="21624" windowHeight="12960" xr2:uid="{00000000-000D-0000-FFFF-FFFF00000000}"/>
  </bookViews>
  <sheets>
    <sheet name="select" sheetId="1" r:id="rId1"/>
    <sheet name="lang" sheetId="8" state="hidden" r:id="rId2"/>
    <sheet name="listS" sheetId="2" state="hidden" r:id="rId3"/>
    <sheet name="output" sheetId="3" state="hidden" r:id="rId4"/>
    <sheet name="calc" sheetId="4" state="hidden" r:id="rId5"/>
    <sheet name="pwdLCA" sheetId="5" state="hidden" r:id="rId6"/>
    <sheet name="jsonwk" sheetId="6" state="hidden" r:id="rId7"/>
    <sheet name="json" sheetId="7" state="hidden" r:id="rId8"/>
  </sheets>
  <definedNames>
    <definedName name="ExternalData_1" localSheetId="5" hidden="1">pwdLCA!$A$1:$A$3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2" i="6" l="1"/>
  <c r="I12" i="6"/>
  <c r="I11" i="6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G128" i="6" s="1"/>
  <c r="A118" i="8"/>
  <c r="G129" i="6" s="1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J2" i="6" s="1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1" i="8"/>
  <c r="B791" i="8" l="1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01" i="8"/>
  <c r="G2" i="6"/>
  <c r="O3122" i="2"/>
  <c r="K3122" i="2"/>
  <c r="O3062" i="2"/>
  <c r="K3062" i="2"/>
  <c r="K3002" i="2"/>
  <c r="O3002" i="2"/>
  <c r="G3122" i="2"/>
  <c r="G3062" i="2"/>
  <c r="G3002" i="2"/>
  <c r="B792" i="8"/>
  <c r="B793" i="8"/>
  <c r="B794" i="8"/>
  <c r="B795" i="8"/>
  <c r="A798" i="8"/>
  <c r="A799" i="8"/>
  <c r="A797" i="8"/>
  <c r="B801" i="8" l="1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AV2" i="2"/>
  <c r="AV3" i="2"/>
  <c r="AV4" i="2"/>
  <c r="AV5" i="2"/>
  <c r="AV6" i="2"/>
  <c r="AV7" i="2"/>
  <c r="AV8" i="2"/>
  <c r="AV9" i="2"/>
  <c r="AV10" i="2"/>
  <c r="AV27" i="2"/>
  <c r="AV28" i="2"/>
  <c r="AV29" i="2"/>
  <c r="AU1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G1" i="1"/>
  <c r="F3007" i="2" l="1"/>
  <c r="F3067" i="2"/>
  <c r="F3127" i="2"/>
  <c r="F3082" i="2"/>
  <c r="F3142" i="2"/>
  <c r="F3022" i="2"/>
  <c r="F3074" i="2"/>
  <c r="F3014" i="2"/>
  <c r="F3134" i="2"/>
  <c r="F3066" i="2"/>
  <c r="F3126" i="2"/>
  <c r="F3006" i="2"/>
  <c r="AV1" i="2"/>
  <c r="H20" i="6"/>
  <c r="H28" i="6"/>
  <c r="H36" i="6"/>
  <c r="H44" i="6"/>
  <c r="H52" i="6"/>
  <c r="H60" i="6"/>
  <c r="H21" i="6"/>
  <c r="H29" i="6"/>
  <c r="H37" i="6"/>
  <c r="H45" i="6"/>
  <c r="H53" i="6"/>
  <c r="H61" i="6"/>
  <c r="H32" i="6"/>
  <c r="H56" i="6"/>
  <c r="H17" i="6"/>
  <c r="H49" i="6"/>
  <c r="H65" i="6"/>
  <c r="H34" i="6"/>
  <c r="H50" i="6"/>
  <c r="H66" i="6"/>
  <c r="H19" i="6"/>
  <c r="H51" i="6"/>
  <c r="H22" i="6"/>
  <c r="H30" i="6"/>
  <c r="H38" i="6"/>
  <c r="H46" i="6"/>
  <c r="H54" i="6"/>
  <c r="H62" i="6"/>
  <c r="H24" i="6"/>
  <c r="H48" i="6"/>
  <c r="H64" i="6"/>
  <c r="H25" i="6"/>
  <c r="H41" i="6"/>
  <c r="H57" i="6"/>
  <c r="H18" i="6"/>
  <c r="H42" i="6"/>
  <c r="H27" i="6"/>
  <c r="H43" i="6"/>
  <c r="H16" i="6"/>
  <c r="H23" i="6"/>
  <c r="H31" i="6"/>
  <c r="H39" i="6"/>
  <c r="H47" i="6"/>
  <c r="H55" i="6"/>
  <c r="H63" i="6"/>
  <c r="H40" i="6"/>
  <c r="H33" i="6"/>
  <c r="H26" i="6"/>
  <c r="H58" i="6"/>
  <c r="H35" i="6"/>
  <c r="H59" i="6"/>
  <c r="F3019" i="2"/>
  <c r="F3079" i="2"/>
  <c r="F3139" i="2"/>
  <c r="F3011" i="2"/>
  <c r="F3071" i="2"/>
  <c r="F3131" i="2"/>
  <c r="F3003" i="2"/>
  <c r="F3063" i="2"/>
  <c r="F3123" i="2"/>
  <c r="F3023" i="2"/>
  <c r="F3083" i="2"/>
  <c r="F3143" i="2"/>
  <c r="F3015" i="2"/>
  <c r="F3075" i="2"/>
  <c r="F3135" i="2"/>
  <c r="F3081" i="2"/>
  <c r="F3141" i="2"/>
  <c r="F3021" i="2"/>
  <c r="F3073" i="2"/>
  <c r="F3133" i="2"/>
  <c r="F3013" i="2"/>
  <c r="F3125" i="2"/>
  <c r="F3005" i="2"/>
  <c r="F3065" i="2"/>
  <c r="F3020" i="2"/>
  <c r="F3080" i="2"/>
  <c r="F3140" i="2"/>
  <c r="F3012" i="2"/>
  <c r="F3132" i="2"/>
  <c r="F3072" i="2"/>
  <c r="F3004" i="2"/>
  <c r="F3064" i="2"/>
  <c r="F3124" i="2"/>
  <c r="F3078" i="2"/>
  <c r="F3018" i="2"/>
  <c r="F3138" i="2"/>
  <c r="F3070" i="2"/>
  <c r="F3130" i="2"/>
  <c r="F3010" i="2"/>
  <c r="F3122" i="2"/>
  <c r="F3002" i="2"/>
  <c r="F3062" i="2"/>
  <c r="F3137" i="2"/>
  <c r="F3077" i="2"/>
  <c r="F3017" i="2"/>
  <c r="F3129" i="2"/>
  <c r="F3009" i="2"/>
  <c r="F3069" i="2"/>
  <c r="F3024" i="2"/>
  <c r="F3144" i="2"/>
  <c r="F3084" i="2"/>
  <c r="F3016" i="2"/>
  <c r="F3136" i="2"/>
  <c r="F3076" i="2"/>
  <c r="F3068" i="2"/>
  <c r="F3128" i="2"/>
  <c r="F3008" i="2"/>
  <c r="AV21" i="2"/>
  <c r="B799" i="8"/>
  <c r="AV20" i="2"/>
  <c r="B798" i="8"/>
  <c r="B797" i="8"/>
  <c r="I5" i="6"/>
  <c r="I9" i="6"/>
  <c r="I8" i="6"/>
  <c r="I6" i="6"/>
  <c r="I10" i="6"/>
  <c r="I7" i="6"/>
  <c r="I3" i="6"/>
  <c r="I4" i="6"/>
  <c r="I104" i="6"/>
  <c r="I108" i="6"/>
  <c r="I112" i="6"/>
  <c r="I116" i="6"/>
  <c r="I120" i="6"/>
  <c r="I105" i="6"/>
  <c r="I109" i="6"/>
  <c r="I113" i="6"/>
  <c r="I117" i="6"/>
  <c r="I121" i="6"/>
  <c r="I106" i="6"/>
  <c r="I110" i="6"/>
  <c r="I114" i="6"/>
  <c r="I118" i="6"/>
  <c r="I122" i="6"/>
  <c r="I107" i="6"/>
  <c r="I111" i="6"/>
  <c r="I115" i="6"/>
  <c r="I119" i="6"/>
  <c r="I103" i="6"/>
  <c r="AV26" i="2"/>
  <c r="I93" i="6"/>
  <c r="I97" i="6"/>
  <c r="I89" i="6"/>
  <c r="I92" i="6"/>
  <c r="I90" i="6"/>
  <c r="I94" i="6"/>
  <c r="I98" i="6"/>
  <c r="I91" i="6"/>
  <c r="I95" i="6"/>
  <c r="I99" i="6"/>
  <c r="AU2" i="2"/>
  <c r="I96" i="6"/>
  <c r="AV19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573" i="2" s="1"/>
  <c r="K3427" i="2"/>
  <c r="K3574" i="2" s="1"/>
  <c r="K3428" i="2"/>
  <c r="K3429" i="2"/>
  <c r="K3576" i="2" s="1"/>
  <c r="K3430" i="2"/>
  <c r="K3431" i="2"/>
  <c r="K3577" i="2" s="1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181" i="2"/>
  <c r="K3575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90" i="2" s="1"/>
  <c r="H3236" i="2"/>
  <c r="H3291" i="2" s="1"/>
  <c r="H3237" i="2"/>
  <c r="H3292" i="2" s="1"/>
  <c r="H3238" i="2"/>
  <c r="H3293" i="2" s="1"/>
  <c r="H3239" i="2"/>
  <c r="H3294" i="2" s="1"/>
  <c r="H3240" i="2"/>
  <c r="H3241" i="2"/>
  <c r="H3242" i="2"/>
  <c r="H3243" i="2"/>
  <c r="H3244" i="2"/>
  <c r="H3245" i="2"/>
  <c r="H3248" i="2"/>
  <c r="H3249" i="2"/>
  <c r="H3250" i="2"/>
  <c r="H3251" i="2"/>
  <c r="H3310" i="2" s="1"/>
  <c r="H3252" i="2"/>
  <c r="H3253" i="2"/>
  <c r="H3254" i="2"/>
  <c r="H3255" i="2"/>
  <c r="H3300" i="2" s="1"/>
  <c r="H3256" i="2"/>
  <c r="H3301" i="2" s="1"/>
  <c r="H3257" i="2"/>
  <c r="H3302" i="2" s="1"/>
  <c r="H3258" i="2"/>
  <c r="H3303" i="2" s="1"/>
  <c r="H3259" i="2"/>
  <c r="H3304" i="2" s="1"/>
  <c r="H3260" i="2"/>
  <c r="H3261" i="2"/>
  <c r="H3262" i="2"/>
  <c r="H3305" i="2" s="1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181" i="2"/>
  <c r="E3182" i="2"/>
  <c r="E3222" i="2" s="1"/>
  <c r="E3183" i="2"/>
  <c r="E3223" i="2" s="1"/>
  <c r="E3184" i="2"/>
  <c r="E3224" i="2" s="1"/>
  <c r="E3185" i="2"/>
  <c r="E3225" i="2" s="1"/>
  <c r="E3186" i="2"/>
  <c r="E3226" i="2" s="1"/>
  <c r="E3187" i="2"/>
  <c r="E3227" i="2" s="1"/>
  <c r="E3188" i="2"/>
  <c r="E3228" i="2" s="1"/>
  <c r="E3189" i="2"/>
  <c r="E3229" i="2" s="1"/>
  <c r="E3190" i="2"/>
  <c r="E3230" i="2" s="1"/>
  <c r="E3191" i="2"/>
  <c r="E3231" i="2" s="1"/>
  <c r="E3192" i="2"/>
  <c r="E3232" i="2" s="1"/>
  <c r="E3193" i="2"/>
  <c r="E3233" i="2" s="1"/>
  <c r="E3194" i="2"/>
  <c r="E3234" i="2" s="1"/>
  <c r="E3195" i="2"/>
  <c r="E3235" i="2" s="1"/>
  <c r="E3196" i="2"/>
  <c r="E3271" i="2" s="1"/>
  <c r="E3197" i="2"/>
  <c r="E3236" i="2" s="1"/>
  <c r="E3198" i="2"/>
  <c r="E3237" i="2" s="1"/>
  <c r="E3199" i="2"/>
  <c r="E3238" i="2" s="1"/>
  <c r="E3200" i="2"/>
  <c r="E3239" i="2" s="1"/>
  <c r="E3201" i="2"/>
  <c r="E3272" i="2" s="1"/>
  <c r="E3202" i="2"/>
  <c r="E3241" i="2" s="1"/>
  <c r="E3203" i="2"/>
  <c r="E3273" i="2" s="1"/>
  <c r="E3204" i="2"/>
  <c r="E3252" i="2" s="1"/>
  <c r="E3205" i="2"/>
  <c r="E3253" i="2" s="1"/>
  <c r="E3206" i="2"/>
  <c r="E3254" i="2" s="1"/>
  <c r="E3207" i="2"/>
  <c r="E3255" i="2" s="1"/>
  <c r="E3208" i="2"/>
  <c r="E3256" i="2" s="1"/>
  <c r="E3209" i="2"/>
  <c r="E3257" i="2" s="1"/>
  <c r="E3210" i="2"/>
  <c r="E3280" i="2" s="1"/>
  <c r="E3211" i="2"/>
  <c r="E3259" i="2" s="1"/>
  <c r="E3212" i="2"/>
  <c r="E3260" i="2" s="1"/>
  <c r="E3213" i="2"/>
  <c r="E3261" i="2" s="1"/>
  <c r="E3214" i="2"/>
  <c r="E3262" i="2" s="1"/>
  <c r="E3215" i="2"/>
  <c r="E3263" i="2" s="1"/>
  <c r="E3216" i="2"/>
  <c r="E3290" i="2" s="1"/>
  <c r="E3217" i="2"/>
  <c r="E3265" i="2" s="1"/>
  <c r="E3218" i="2"/>
  <c r="E3242" i="2" s="1"/>
  <c r="E3219" i="2"/>
  <c r="E3243" i="2" s="1"/>
  <c r="E3181" i="2"/>
  <c r="E3221" i="2" s="1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21" i="2"/>
  <c r="A3208" i="2"/>
  <c r="A3209" i="2"/>
  <c r="A3210" i="2"/>
  <c r="A3207" i="2"/>
  <c r="A3201" i="2"/>
  <c r="A3202" i="2"/>
  <c r="A3200" i="2"/>
  <c r="A3182" i="2"/>
  <c r="A3183" i="2"/>
  <c r="A3184" i="2"/>
  <c r="A3185" i="2"/>
  <c r="A3186" i="2"/>
  <c r="A3187" i="2"/>
  <c r="A3188" i="2"/>
  <c r="A3189" i="2"/>
  <c r="A3190" i="2"/>
  <c r="A3181" i="2"/>
  <c r="AP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1" i="2"/>
  <c r="AK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1" i="2"/>
  <c r="AH2" i="2"/>
  <c r="AH1" i="2"/>
  <c r="G150" i="6"/>
  <c r="G149" i="6"/>
  <c r="I148" i="6"/>
  <c r="H148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J191" i="1"/>
  <c r="I191" i="1"/>
  <c r="H191" i="1"/>
  <c r="G191" i="1"/>
  <c r="F191" i="1"/>
  <c r="D191" i="1"/>
  <c r="C191" i="1"/>
  <c r="E170" i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D169" i="1"/>
  <c r="C169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44" i="1"/>
  <c r="I143" i="1"/>
  <c r="D161" i="1"/>
  <c r="D160" i="1"/>
  <c r="D158" i="1"/>
  <c r="D145" i="1"/>
  <c r="D146" i="1"/>
  <c r="D147" i="1"/>
  <c r="D148" i="1"/>
  <c r="D149" i="1"/>
  <c r="D150" i="1"/>
  <c r="D151" i="1"/>
  <c r="D152" i="1"/>
  <c r="D153" i="1"/>
  <c r="D154" i="1"/>
  <c r="D144" i="1"/>
  <c r="E143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44" i="1"/>
  <c r="C143" i="1"/>
  <c r="A112" i="1"/>
  <c r="B107" i="1"/>
  <c r="C105" i="1"/>
  <c r="I93" i="1"/>
  <c r="I94" i="1"/>
  <c r="I73" i="6" s="1"/>
  <c r="I95" i="1"/>
  <c r="I74" i="6" s="1"/>
  <c r="I96" i="1"/>
  <c r="I75" i="6" s="1"/>
  <c r="I97" i="1"/>
  <c r="I76" i="6" s="1"/>
  <c r="I98" i="1"/>
  <c r="I77" i="6" s="1"/>
  <c r="I99" i="1"/>
  <c r="I78" i="6" s="1"/>
  <c r="I100" i="1"/>
  <c r="I79" i="6" s="1"/>
  <c r="I101" i="1"/>
  <c r="I80" i="6" s="1"/>
  <c r="I102" i="1"/>
  <c r="I81" i="6" s="1"/>
  <c r="I103" i="1"/>
  <c r="I82" i="6" s="1"/>
  <c r="I104" i="1"/>
  <c r="I83" i="6" s="1"/>
  <c r="I105" i="1"/>
  <c r="I84" i="6" s="1"/>
  <c r="I106" i="1"/>
  <c r="I85" i="6" s="1"/>
  <c r="I107" i="1"/>
  <c r="I86" i="6" s="1"/>
  <c r="I108" i="1"/>
  <c r="I87" i="6" s="1"/>
  <c r="I92" i="1"/>
  <c r="G97" i="1"/>
  <c r="G98" i="1"/>
  <c r="G99" i="1"/>
  <c r="G96" i="1"/>
  <c r="H95" i="1"/>
  <c r="G92" i="1"/>
  <c r="D92" i="1"/>
  <c r="C92" i="1"/>
  <c r="J39" i="1"/>
  <c r="I39" i="1"/>
  <c r="H39" i="1"/>
  <c r="G39" i="1"/>
  <c r="F39" i="1"/>
  <c r="E39" i="1"/>
  <c r="D39" i="1"/>
  <c r="C39" i="1"/>
  <c r="E33" i="1"/>
  <c r="E32" i="1"/>
  <c r="C33" i="1"/>
  <c r="C32" i="1"/>
  <c r="E30" i="1"/>
  <c r="C30" i="1"/>
  <c r="E18" i="1"/>
  <c r="D18" i="1"/>
  <c r="B18" i="1"/>
  <c r="E6" i="1"/>
  <c r="D6" i="1"/>
  <c r="C6" i="1"/>
  <c r="B6" i="1"/>
  <c r="C2" i="1"/>
  <c r="C1" i="1"/>
  <c r="E3258" i="2" l="1"/>
  <c r="E3251" i="2"/>
  <c r="E3285" i="2"/>
  <c r="E3264" i="2"/>
  <c r="E3300" i="2"/>
  <c r="E3240" i="2"/>
  <c r="M3122" i="2" l="1"/>
  <c r="I3122" i="2"/>
  <c r="H3122" i="2"/>
  <c r="A3122" i="2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062" i="2"/>
  <c r="A3002" i="2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2942" i="2"/>
  <c r="A2882" i="2"/>
  <c r="A2822" i="2"/>
  <c r="A2762" i="2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702" i="2"/>
  <c r="A2642" i="2"/>
  <c r="A2582" i="2"/>
  <c r="A2522" i="2"/>
  <c r="A2462" i="2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402" i="2"/>
  <c r="A2342" i="2"/>
  <c r="A2282" i="2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222" i="2"/>
  <c r="A2162" i="2"/>
  <c r="A2102" i="2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042" i="2"/>
  <c r="A1982" i="2"/>
  <c r="A1922" i="2"/>
  <c r="A1862" i="2"/>
  <c r="A1802" i="2"/>
  <c r="A1742" i="2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682" i="2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622" i="2"/>
  <c r="A1562" i="2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502" i="2"/>
  <c r="A1442" i="2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382" i="2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322" i="2"/>
  <c r="A1262" i="2"/>
  <c r="A1202" i="2"/>
  <c r="A1142" i="2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082" i="2"/>
  <c r="A1022" i="2"/>
  <c r="A962" i="2"/>
  <c r="A902" i="2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842" i="2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782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662" i="2"/>
  <c r="A602" i="2"/>
  <c r="A542" i="2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482" i="2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422" i="2"/>
  <c r="A362" i="2"/>
  <c r="A302" i="2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242" i="2"/>
  <c r="A182" i="2"/>
  <c r="A122" i="2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62" i="2"/>
  <c r="A2" i="2"/>
  <c r="J3129" i="2"/>
  <c r="K1322" i="2"/>
  <c r="O2162" i="2"/>
  <c r="J3123" i="2"/>
  <c r="O122" i="2"/>
  <c r="G122" i="2"/>
  <c r="B482" i="2"/>
  <c r="N3129" i="2"/>
  <c r="B2702" i="2"/>
  <c r="K1802" i="2"/>
  <c r="K2762" i="2"/>
  <c r="N3140" i="2"/>
  <c r="B2" i="2"/>
  <c r="B1562" i="2"/>
  <c r="B902" i="2"/>
  <c r="B2762" i="2"/>
  <c r="B2282" i="2"/>
  <c r="B422" i="2"/>
  <c r="O842" i="2"/>
  <c r="K1382" i="2"/>
  <c r="K2642" i="2"/>
  <c r="G482" i="2"/>
  <c r="N3138" i="2"/>
  <c r="K782" i="2"/>
  <c r="O482" i="2"/>
  <c r="K1442" i="2"/>
  <c r="N3130" i="2"/>
  <c r="G422" i="2"/>
  <c r="O302" i="2"/>
  <c r="B782" i="2"/>
  <c r="N3142" i="2"/>
  <c r="G1322" i="2"/>
  <c r="G602" i="2"/>
  <c r="O2462" i="2"/>
  <c r="J3126" i="2"/>
  <c r="G1862" i="2"/>
  <c r="K1202" i="2"/>
  <c r="G722" i="2"/>
  <c r="J3130" i="2"/>
  <c r="O362" i="2"/>
  <c r="N3136" i="2"/>
  <c r="K1622" i="2"/>
  <c r="G242" i="2"/>
  <c r="O1322" i="2"/>
  <c r="N3131" i="2"/>
  <c r="G782" i="2"/>
  <c r="G362" i="2"/>
  <c r="O2942" i="2"/>
  <c r="B1382" i="2"/>
  <c r="G1442" i="2"/>
  <c r="O902" i="2"/>
  <c r="G842" i="2"/>
  <c r="K122" i="2"/>
  <c r="B2402" i="2"/>
  <c r="G662" i="2"/>
  <c r="B602" i="2"/>
  <c r="O2042" i="2"/>
  <c r="J3127" i="2"/>
  <c r="O1922" i="2"/>
  <c r="O1562" i="2"/>
  <c r="N3126" i="2"/>
  <c r="G1262" i="2"/>
  <c r="G2582" i="2"/>
  <c r="G302" i="2"/>
  <c r="G2762" i="2"/>
  <c r="N3137" i="2"/>
  <c r="N3143" i="2"/>
  <c r="O2762" i="2"/>
  <c r="B2642" i="2"/>
  <c r="N3144" i="2"/>
  <c r="G182" i="2"/>
  <c r="G2522" i="2"/>
  <c r="K2162" i="2"/>
  <c r="N3132" i="2"/>
  <c r="J3125" i="2"/>
  <c r="O2702" i="2"/>
  <c r="N3139" i="2"/>
  <c r="N3134" i="2"/>
  <c r="G902" i="2"/>
  <c r="O2282" i="2"/>
  <c r="B1082" i="2"/>
  <c r="N3135" i="2"/>
  <c r="N3128" i="2"/>
  <c r="N3125" i="2"/>
  <c r="J3128" i="2"/>
  <c r="G2642" i="2"/>
  <c r="K2282" i="2"/>
  <c r="N3141" i="2"/>
  <c r="B1922" i="2"/>
  <c r="G542" i="2"/>
  <c r="N3124" i="2"/>
  <c r="B1802" i="2"/>
  <c r="B1322" i="2"/>
  <c r="J3122" i="2"/>
  <c r="N3127" i="2"/>
  <c r="B122" i="2"/>
  <c r="B3062" i="2"/>
  <c r="O602" i="2"/>
  <c r="J3124" i="2"/>
  <c r="B3122" i="2"/>
  <c r="O1382" i="2"/>
  <c r="K842" i="2"/>
  <c r="K182" i="2"/>
  <c r="G1922" i="2"/>
  <c r="N3133" i="2"/>
  <c r="B2462" i="2"/>
  <c r="G62" i="2"/>
  <c r="G1502" i="2"/>
  <c r="O1982" i="2"/>
  <c r="B2882" i="2"/>
  <c r="A963" i="2" l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203" i="2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2823" i="2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603" i="2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783" i="2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1263" i="2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2583" i="2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83" i="2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423" i="2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663" i="2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2943" i="2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43" i="2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1803" i="2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983" i="2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643" i="2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C2" i="2"/>
  <c r="D2" i="2"/>
  <c r="H122" i="2"/>
  <c r="I122" i="2"/>
  <c r="L122" i="2"/>
  <c r="M122" i="2"/>
  <c r="H182" i="2"/>
  <c r="I182" i="2"/>
  <c r="D422" i="2"/>
  <c r="C422" i="2"/>
  <c r="C122" i="2"/>
  <c r="D122" i="2"/>
  <c r="Q122" i="2"/>
  <c r="R122" i="2"/>
  <c r="T122" i="2"/>
  <c r="T302" i="2"/>
  <c r="Q302" i="2"/>
  <c r="R302" i="2"/>
  <c r="I362" i="2"/>
  <c r="H362" i="2"/>
  <c r="H62" i="2"/>
  <c r="I62" i="2"/>
  <c r="L182" i="2"/>
  <c r="M182" i="2"/>
  <c r="H242" i="2"/>
  <c r="I242" i="2"/>
  <c r="I542" i="2"/>
  <c r="H542" i="2"/>
  <c r="D602" i="2"/>
  <c r="C602" i="2"/>
  <c r="T602" i="2"/>
  <c r="R602" i="2"/>
  <c r="Q602" i="2"/>
  <c r="L782" i="2"/>
  <c r="M782" i="2"/>
  <c r="R842" i="2"/>
  <c r="Q842" i="2"/>
  <c r="T842" i="2"/>
  <c r="T902" i="2"/>
  <c r="R902" i="2"/>
  <c r="Q902" i="2"/>
  <c r="H302" i="2"/>
  <c r="I302" i="2"/>
  <c r="R362" i="2"/>
  <c r="Q362" i="2"/>
  <c r="T362" i="2"/>
  <c r="I482" i="2"/>
  <c r="H482" i="2"/>
  <c r="I662" i="2"/>
  <c r="H662" i="2"/>
  <c r="C782" i="2"/>
  <c r="D782" i="2"/>
  <c r="H722" i="2"/>
  <c r="I722" i="2"/>
  <c r="H842" i="2"/>
  <c r="I842" i="2"/>
  <c r="H422" i="2"/>
  <c r="I422" i="2"/>
  <c r="C482" i="2"/>
  <c r="D482" i="2"/>
  <c r="T482" i="2"/>
  <c r="Q482" i="2"/>
  <c r="R482" i="2"/>
  <c r="I602" i="2"/>
  <c r="H602" i="2"/>
  <c r="H782" i="2"/>
  <c r="I782" i="2"/>
  <c r="D902" i="2"/>
  <c r="C902" i="2"/>
  <c r="D1082" i="2"/>
  <c r="C1082" i="2"/>
  <c r="M1322" i="2"/>
  <c r="L1322" i="2"/>
  <c r="L1202" i="2"/>
  <c r="M1202" i="2"/>
  <c r="L842" i="2"/>
  <c r="M842" i="2"/>
  <c r="H902" i="2"/>
  <c r="I902" i="2"/>
  <c r="I1262" i="2"/>
  <c r="H1262" i="2"/>
  <c r="I1322" i="2"/>
  <c r="H1322" i="2"/>
  <c r="D1382" i="2"/>
  <c r="C1382" i="2"/>
  <c r="T1382" i="2"/>
  <c r="R1382" i="2"/>
  <c r="Q1382" i="2"/>
  <c r="M1442" i="2"/>
  <c r="L1442" i="2"/>
  <c r="I1502" i="2"/>
  <c r="H1502" i="2"/>
  <c r="T1562" i="2"/>
  <c r="R1562" i="2"/>
  <c r="Q1562" i="2"/>
  <c r="D1322" i="2"/>
  <c r="C1322" i="2"/>
  <c r="R1322" i="2"/>
  <c r="Q1322" i="2"/>
  <c r="T1322" i="2"/>
  <c r="M1382" i="2"/>
  <c r="L1382" i="2"/>
  <c r="I1442" i="2"/>
  <c r="H1442" i="2"/>
  <c r="D1562" i="2"/>
  <c r="C1562" i="2"/>
  <c r="M1622" i="2"/>
  <c r="L1622" i="2"/>
  <c r="D1922" i="2"/>
  <c r="C1922" i="2"/>
  <c r="C1802" i="2"/>
  <c r="D1802" i="2"/>
  <c r="I1862" i="2"/>
  <c r="H1862" i="2"/>
  <c r="Q2042" i="2"/>
  <c r="T2042" i="2"/>
  <c r="R2042" i="2"/>
  <c r="D2402" i="2"/>
  <c r="C2402" i="2"/>
  <c r="T1922" i="2"/>
  <c r="R1922" i="2"/>
  <c r="Q1922" i="2"/>
  <c r="T2162" i="2"/>
  <c r="Q2162" i="2"/>
  <c r="R2162" i="2"/>
  <c r="M1802" i="2"/>
  <c r="L1802" i="2"/>
  <c r="H1922" i="2"/>
  <c r="I1922" i="2"/>
  <c r="M2162" i="2"/>
  <c r="L2162" i="2"/>
  <c r="T2282" i="2"/>
  <c r="R2282" i="2"/>
  <c r="Q2282" i="2"/>
  <c r="T1982" i="2"/>
  <c r="Q1982" i="2"/>
  <c r="R1982" i="2"/>
  <c r="H2582" i="2"/>
  <c r="I2582" i="2"/>
  <c r="D2282" i="2"/>
  <c r="C2282" i="2"/>
  <c r="L2282" i="2"/>
  <c r="M2282" i="2"/>
  <c r="I2522" i="2"/>
  <c r="H2522" i="2"/>
  <c r="T2762" i="2"/>
  <c r="R2762" i="2"/>
  <c r="Q2762" i="2"/>
  <c r="I2642" i="2"/>
  <c r="H2642" i="2"/>
  <c r="R2702" i="2"/>
  <c r="Q2702" i="2"/>
  <c r="T2702" i="2"/>
  <c r="H2762" i="2"/>
  <c r="I2762" i="2"/>
  <c r="C2462" i="2"/>
  <c r="D2462" i="2"/>
  <c r="T2462" i="2"/>
  <c r="Q2462" i="2"/>
  <c r="R2462" i="2"/>
  <c r="D2702" i="2"/>
  <c r="C2702" i="2"/>
  <c r="M2642" i="2"/>
  <c r="L2642" i="2"/>
  <c r="D2762" i="2"/>
  <c r="C2762" i="2"/>
  <c r="C2642" i="2"/>
  <c r="D2642" i="2"/>
  <c r="L2762" i="2"/>
  <c r="M2762" i="2"/>
  <c r="T2942" i="2"/>
  <c r="R2942" i="2"/>
  <c r="Q2942" i="2"/>
  <c r="D2882" i="2"/>
  <c r="C2882" i="2"/>
  <c r="C3062" i="2"/>
  <c r="D3062" i="2"/>
  <c r="D3122" i="2"/>
  <c r="C312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1083" i="2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023" i="2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503" i="2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323" i="2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623" i="2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2223" i="2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343" i="2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1923" i="2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2043" i="2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163" i="2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403" i="2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523" i="2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703" i="2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883" i="2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T3122" i="2"/>
  <c r="R3122" i="2"/>
  <c r="Q3122" i="2"/>
  <c r="A3063" i="2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L3122" i="2"/>
  <c r="K2" i="6"/>
  <c r="AF2" i="6" s="1"/>
  <c r="B156" i="6"/>
  <c r="D153" i="6" s="1"/>
  <c r="A156" i="6"/>
  <c r="B155" i="6"/>
  <c r="C153" i="6" s="1"/>
  <c r="A155" i="6"/>
  <c r="B154" i="6"/>
  <c r="D152" i="6" s="1"/>
  <c r="A154" i="6"/>
  <c r="B153" i="6"/>
  <c r="C152" i="6" s="1"/>
  <c r="A153" i="6"/>
  <c r="B152" i="6"/>
  <c r="D151" i="6" s="1"/>
  <c r="A152" i="6"/>
  <c r="B151" i="6"/>
  <c r="C151" i="6" s="1"/>
  <c r="A151" i="6"/>
  <c r="B150" i="6"/>
  <c r="C150" i="6" s="1"/>
  <c r="D159" i="1" s="1"/>
  <c r="A150" i="6"/>
  <c r="B149" i="6"/>
  <c r="C149" i="6" s="1"/>
  <c r="D157" i="1" s="1"/>
  <c r="A149" i="6"/>
  <c r="B148" i="6"/>
  <c r="C148" i="6" s="1"/>
  <c r="D156" i="1" s="1"/>
  <c r="A148" i="6"/>
  <c r="B147" i="6"/>
  <c r="C147" i="6" s="1"/>
  <c r="D155" i="1" s="1"/>
  <c r="A147" i="6"/>
  <c r="B146" i="6"/>
  <c r="H146" i="6" s="1"/>
  <c r="A146" i="6"/>
  <c r="B145" i="6"/>
  <c r="H145" i="6" s="1"/>
  <c r="A145" i="6"/>
  <c r="B144" i="6"/>
  <c r="H144" i="6" s="1"/>
  <c r="A144" i="6"/>
  <c r="B143" i="6"/>
  <c r="H143" i="6" s="1"/>
  <c r="A143" i="6"/>
  <c r="B142" i="6"/>
  <c r="H142" i="6" s="1"/>
  <c r="A142" i="6"/>
  <c r="B141" i="6"/>
  <c r="H141" i="6" s="1"/>
  <c r="A141" i="6"/>
  <c r="B140" i="6"/>
  <c r="H140" i="6" s="1"/>
  <c r="A140" i="6"/>
  <c r="B139" i="6"/>
  <c r="H139" i="6" s="1"/>
  <c r="A139" i="6"/>
  <c r="B138" i="6"/>
  <c r="H138" i="6" s="1"/>
  <c r="A138" i="6"/>
  <c r="B137" i="6"/>
  <c r="H137" i="6" s="1"/>
  <c r="A137" i="6"/>
  <c r="B136" i="6"/>
  <c r="H136" i="6" s="1"/>
  <c r="A136" i="6"/>
  <c r="B135" i="6"/>
  <c r="H135" i="6" s="1"/>
  <c r="A135" i="6"/>
  <c r="B134" i="6"/>
  <c r="H134" i="6" s="1"/>
  <c r="A134" i="6"/>
  <c r="B133" i="6"/>
  <c r="H133" i="6" s="1"/>
  <c r="A133" i="6"/>
  <c r="B132" i="6"/>
  <c r="H132" i="6" s="1"/>
  <c r="A132" i="6"/>
  <c r="B131" i="6"/>
  <c r="H131" i="6" s="1"/>
  <c r="A131" i="6"/>
  <c r="B130" i="6"/>
  <c r="H130" i="6" s="1"/>
  <c r="A130" i="6"/>
  <c r="B129" i="6"/>
  <c r="H129" i="6" s="1"/>
  <c r="A129" i="6"/>
  <c r="B128" i="6"/>
  <c r="I153" i="6" s="1"/>
  <c r="A128" i="6"/>
  <c r="B127" i="6"/>
  <c r="I152" i="6" s="1"/>
  <c r="A127" i="6"/>
  <c r="B126" i="6"/>
  <c r="I151" i="6" s="1"/>
  <c r="A126" i="6"/>
  <c r="B125" i="6"/>
  <c r="A125" i="6"/>
  <c r="V122" i="6"/>
  <c r="R122" i="6"/>
  <c r="J122" i="6"/>
  <c r="X122" i="6" s="1"/>
  <c r="T122" i="6"/>
  <c r="V121" i="6"/>
  <c r="T121" i="6"/>
  <c r="R121" i="6"/>
  <c r="J121" i="6"/>
  <c r="X121" i="6" s="1"/>
  <c r="V120" i="6"/>
  <c r="R120" i="6"/>
  <c r="J120" i="6"/>
  <c r="X120" i="6" s="1"/>
  <c r="T120" i="6"/>
  <c r="V119" i="6"/>
  <c r="R119" i="6"/>
  <c r="J119" i="6"/>
  <c r="X119" i="6" s="1"/>
  <c r="T119" i="6"/>
  <c r="V118" i="6"/>
  <c r="R118" i="6"/>
  <c r="J118" i="6"/>
  <c r="X118" i="6" s="1"/>
  <c r="T118" i="6"/>
  <c r="V117" i="6"/>
  <c r="T117" i="6"/>
  <c r="R117" i="6"/>
  <c r="J117" i="6"/>
  <c r="X117" i="6" s="1"/>
  <c r="V116" i="6"/>
  <c r="T116" i="6"/>
  <c r="R116" i="6"/>
  <c r="J116" i="6"/>
  <c r="X116" i="6" s="1"/>
  <c r="V115" i="6"/>
  <c r="R115" i="6"/>
  <c r="J115" i="6"/>
  <c r="X115" i="6" s="1"/>
  <c r="T115" i="6"/>
  <c r="V114" i="6"/>
  <c r="R114" i="6"/>
  <c r="J114" i="6"/>
  <c r="X114" i="6" s="1"/>
  <c r="T114" i="6"/>
  <c r="V113" i="6"/>
  <c r="R113" i="6"/>
  <c r="J113" i="6"/>
  <c r="X113" i="6" s="1"/>
  <c r="T113" i="6"/>
  <c r="V112" i="6"/>
  <c r="R112" i="6"/>
  <c r="J112" i="6"/>
  <c r="X112" i="6" s="1"/>
  <c r="T112" i="6"/>
  <c r="V111" i="6"/>
  <c r="R111" i="6"/>
  <c r="J111" i="6"/>
  <c r="X111" i="6" s="1"/>
  <c r="T111" i="6"/>
  <c r="V110" i="6"/>
  <c r="R110" i="6"/>
  <c r="J110" i="6"/>
  <c r="X110" i="6" s="1"/>
  <c r="T110" i="6"/>
  <c r="V109" i="6"/>
  <c r="R109" i="6"/>
  <c r="J109" i="6"/>
  <c r="X109" i="6" s="1"/>
  <c r="T109" i="6"/>
  <c r="V108" i="6"/>
  <c r="T108" i="6"/>
  <c r="R108" i="6"/>
  <c r="J108" i="6"/>
  <c r="X108" i="6" s="1"/>
  <c r="V107" i="6"/>
  <c r="R107" i="6"/>
  <c r="J107" i="6"/>
  <c r="X107" i="6" s="1"/>
  <c r="T107" i="6"/>
  <c r="V106" i="6"/>
  <c r="R106" i="6"/>
  <c r="J106" i="6"/>
  <c r="X106" i="6" s="1"/>
  <c r="T106" i="6"/>
  <c r="V105" i="6"/>
  <c r="T105" i="6"/>
  <c r="R105" i="6"/>
  <c r="J105" i="6"/>
  <c r="X105" i="6" s="1"/>
  <c r="V104" i="6"/>
  <c r="R104" i="6"/>
  <c r="J104" i="6"/>
  <c r="X104" i="6" s="1"/>
  <c r="T104" i="6"/>
  <c r="V103" i="6"/>
  <c r="R103" i="6"/>
  <c r="N103" i="6"/>
  <c r="J103" i="6"/>
  <c r="X103" i="6" s="1"/>
  <c r="T103" i="6"/>
  <c r="G103" i="6"/>
  <c r="Z102" i="6"/>
  <c r="X102" i="6"/>
  <c r="V102" i="6"/>
  <c r="T102" i="6"/>
  <c r="R102" i="6"/>
  <c r="K102" i="6"/>
  <c r="AB102" i="6" s="1"/>
  <c r="Z101" i="6"/>
  <c r="V101" i="6"/>
  <c r="R101" i="6"/>
  <c r="K101" i="6"/>
  <c r="AB101" i="6" s="1"/>
  <c r="I101" i="6"/>
  <c r="T101" i="6" s="1"/>
  <c r="Z100" i="6"/>
  <c r="V100" i="6"/>
  <c r="R100" i="6"/>
  <c r="N100" i="6"/>
  <c r="K100" i="6"/>
  <c r="AB100" i="6" s="1"/>
  <c r="I100" i="6"/>
  <c r="T100" i="6" s="1"/>
  <c r="G100" i="6"/>
  <c r="V99" i="6"/>
  <c r="R99" i="6"/>
  <c r="J99" i="6"/>
  <c r="X99" i="6" s="1"/>
  <c r="T99" i="6"/>
  <c r="V98" i="6"/>
  <c r="R98" i="6"/>
  <c r="J98" i="6"/>
  <c r="X98" i="6" s="1"/>
  <c r="T98" i="6"/>
  <c r="V97" i="6"/>
  <c r="T97" i="6"/>
  <c r="R97" i="6"/>
  <c r="J97" i="6"/>
  <c r="X97" i="6" s="1"/>
  <c r="V96" i="6"/>
  <c r="R96" i="6"/>
  <c r="J96" i="6"/>
  <c r="X96" i="6" s="1"/>
  <c r="T96" i="6"/>
  <c r="V95" i="6"/>
  <c r="R95" i="6"/>
  <c r="J95" i="6"/>
  <c r="X95" i="6" s="1"/>
  <c r="T95" i="6"/>
  <c r="V94" i="6"/>
  <c r="R94" i="6"/>
  <c r="J94" i="6"/>
  <c r="X94" i="6" s="1"/>
  <c r="T94" i="6"/>
  <c r="V93" i="6"/>
  <c r="R93" i="6"/>
  <c r="J93" i="6"/>
  <c r="X93" i="6" s="1"/>
  <c r="T93" i="6"/>
  <c r="V92" i="6"/>
  <c r="R92" i="6"/>
  <c r="J92" i="6"/>
  <c r="X92" i="6" s="1"/>
  <c r="T92" i="6"/>
  <c r="V91" i="6"/>
  <c r="R91" i="6"/>
  <c r="J91" i="6"/>
  <c r="X91" i="6" s="1"/>
  <c r="T91" i="6"/>
  <c r="V90" i="6"/>
  <c r="R90" i="6"/>
  <c r="J90" i="6"/>
  <c r="X90" i="6" s="1"/>
  <c r="T90" i="6"/>
  <c r="V89" i="6"/>
  <c r="R89" i="6"/>
  <c r="N89" i="6"/>
  <c r="J89" i="6"/>
  <c r="X89" i="6" s="1"/>
  <c r="T89" i="6"/>
  <c r="G89" i="6"/>
  <c r="V88" i="6"/>
  <c r="T88" i="6"/>
  <c r="R88" i="6"/>
  <c r="J88" i="6"/>
  <c r="X88" i="6" s="1"/>
  <c r="V87" i="6"/>
  <c r="R87" i="6"/>
  <c r="J87" i="6"/>
  <c r="X87" i="6" s="1"/>
  <c r="T87" i="6"/>
  <c r="V86" i="6"/>
  <c r="R86" i="6"/>
  <c r="J86" i="6"/>
  <c r="X86" i="6" s="1"/>
  <c r="T86" i="6"/>
  <c r="V85" i="6"/>
  <c r="T85" i="6"/>
  <c r="R85" i="6"/>
  <c r="J85" i="6"/>
  <c r="X85" i="6" s="1"/>
  <c r="V84" i="6"/>
  <c r="R84" i="6"/>
  <c r="J84" i="6"/>
  <c r="X84" i="6" s="1"/>
  <c r="T84" i="6"/>
  <c r="V83" i="6"/>
  <c r="R83" i="6"/>
  <c r="J83" i="6"/>
  <c r="X83" i="6" s="1"/>
  <c r="T83" i="6"/>
  <c r="V82" i="6"/>
  <c r="R82" i="6"/>
  <c r="J82" i="6"/>
  <c r="X82" i="6" s="1"/>
  <c r="T82" i="6"/>
  <c r="V81" i="6"/>
  <c r="T81" i="6"/>
  <c r="R81" i="6"/>
  <c r="J81" i="6"/>
  <c r="X81" i="6" s="1"/>
  <c r="V80" i="6"/>
  <c r="R80" i="6"/>
  <c r="J80" i="6"/>
  <c r="X80" i="6" s="1"/>
  <c r="T80" i="6"/>
  <c r="V79" i="6"/>
  <c r="R79" i="6"/>
  <c r="J79" i="6"/>
  <c r="X79" i="6" s="1"/>
  <c r="T79" i="6"/>
  <c r="V78" i="6"/>
  <c r="R78" i="6"/>
  <c r="J78" i="6"/>
  <c r="X78" i="6" s="1"/>
  <c r="T78" i="6"/>
  <c r="V77" i="6"/>
  <c r="R77" i="6"/>
  <c r="J77" i="6"/>
  <c r="X77" i="6" s="1"/>
  <c r="T77" i="6"/>
  <c r="V76" i="6"/>
  <c r="R76" i="6"/>
  <c r="J76" i="6"/>
  <c r="X76" i="6" s="1"/>
  <c r="T76" i="6"/>
  <c r="V75" i="6"/>
  <c r="R75" i="6"/>
  <c r="J75" i="6"/>
  <c r="X75" i="6" s="1"/>
  <c r="T75" i="6"/>
  <c r="V74" i="6"/>
  <c r="R74" i="6"/>
  <c r="J74" i="6"/>
  <c r="X74" i="6" s="1"/>
  <c r="T74" i="6"/>
  <c r="V73" i="6"/>
  <c r="R73" i="6"/>
  <c r="N73" i="6"/>
  <c r="J73" i="6"/>
  <c r="X73" i="6" s="1"/>
  <c r="T73" i="6"/>
  <c r="G73" i="6"/>
  <c r="X72" i="6"/>
  <c r="T72" i="6"/>
  <c r="R72" i="6"/>
  <c r="Z72" i="6"/>
  <c r="J72" i="6"/>
  <c r="V72" i="6" s="1"/>
  <c r="I72" i="6"/>
  <c r="T71" i="6"/>
  <c r="R71" i="6"/>
  <c r="AI71" i="6" s="1"/>
  <c r="A71" i="7" s="1"/>
  <c r="J71" i="6"/>
  <c r="I71" i="6"/>
  <c r="R70" i="6"/>
  <c r="J70" i="6"/>
  <c r="T70" i="6" s="1"/>
  <c r="I70" i="6"/>
  <c r="R69" i="6"/>
  <c r="J69" i="6"/>
  <c r="T69" i="6" s="1"/>
  <c r="I69" i="6"/>
  <c r="R68" i="6"/>
  <c r="J68" i="6"/>
  <c r="T68" i="6" s="1"/>
  <c r="I68" i="6"/>
  <c r="R67" i="6"/>
  <c r="N67" i="6"/>
  <c r="J67" i="6"/>
  <c r="T67" i="6" s="1"/>
  <c r="I67" i="6"/>
  <c r="Z66" i="6"/>
  <c r="V66" i="6"/>
  <c r="R66" i="6"/>
  <c r="K66" i="6"/>
  <c r="AF66" i="6" s="1"/>
  <c r="J66" i="6"/>
  <c r="AB66" i="6" s="1"/>
  <c r="I66" i="6"/>
  <c r="X66" i="6" s="1"/>
  <c r="T66" i="6"/>
  <c r="Z65" i="6"/>
  <c r="V65" i="6"/>
  <c r="R65" i="6"/>
  <c r="K65" i="6"/>
  <c r="AF65" i="6" s="1"/>
  <c r="I65" i="6"/>
  <c r="X65" i="6" s="1"/>
  <c r="T65" i="6"/>
  <c r="Z64" i="6"/>
  <c r="V64" i="6"/>
  <c r="R64" i="6"/>
  <c r="K64" i="6"/>
  <c r="AF64" i="6" s="1"/>
  <c r="I64" i="6"/>
  <c r="X64" i="6" s="1"/>
  <c r="T64" i="6"/>
  <c r="Z63" i="6"/>
  <c r="V63" i="6"/>
  <c r="R63" i="6"/>
  <c r="K63" i="6"/>
  <c r="AF63" i="6" s="1"/>
  <c r="I63" i="6"/>
  <c r="X63" i="6" s="1"/>
  <c r="T63" i="6"/>
  <c r="Z62" i="6"/>
  <c r="V62" i="6"/>
  <c r="R62" i="6"/>
  <c r="K62" i="6"/>
  <c r="AF62" i="6" s="1"/>
  <c r="I62" i="6"/>
  <c r="X62" i="6" s="1"/>
  <c r="T62" i="6"/>
  <c r="Z61" i="6"/>
  <c r="V61" i="6"/>
  <c r="R61" i="6"/>
  <c r="K61" i="6"/>
  <c r="AF61" i="6" s="1"/>
  <c r="I61" i="6"/>
  <c r="X61" i="6" s="1"/>
  <c r="T61" i="6"/>
  <c r="Z60" i="6"/>
  <c r="V60" i="6"/>
  <c r="R60" i="6"/>
  <c r="K60" i="6"/>
  <c r="AF60" i="6" s="1"/>
  <c r="I60" i="6"/>
  <c r="X60" i="6" s="1"/>
  <c r="T60" i="6"/>
  <c r="Z59" i="6"/>
  <c r="V59" i="6"/>
  <c r="R59" i="6"/>
  <c r="K59" i="6"/>
  <c r="AF59" i="6" s="1"/>
  <c r="I59" i="6"/>
  <c r="X59" i="6" s="1"/>
  <c r="T59" i="6"/>
  <c r="Z58" i="6"/>
  <c r="V58" i="6"/>
  <c r="R58" i="6"/>
  <c r="K58" i="6"/>
  <c r="AF58" i="6" s="1"/>
  <c r="I58" i="6"/>
  <c r="X58" i="6" s="1"/>
  <c r="T58" i="6"/>
  <c r="Z57" i="6"/>
  <c r="V57" i="6"/>
  <c r="R57" i="6"/>
  <c r="K57" i="6"/>
  <c r="AF57" i="6" s="1"/>
  <c r="I57" i="6"/>
  <c r="X57" i="6" s="1"/>
  <c r="T57" i="6"/>
  <c r="Z56" i="6"/>
  <c r="V56" i="6"/>
  <c r="R56" i="6"/>
  <c r="K56" i="6"/>
  <c r="AF56" i="6" s="1"/>
  <c r="I56" i="6"/>
  <c r="X56" i="6" s="1"/>
  <c r="T56" i="6"/>
  <c r="Z55" i="6"/>
  <c r="V55" i="6"/>
  <c r="R55" i="6"/>
  <c r="K55" i="6"/>
  <c r="AF55" i="6" s="1"/>
  <c r="I55" i="6"/>
  <c r="X55" i="6" s="1"/>
  <c r="T55" i="6"/>
  <c r="Z54" i="6"/>
  <c r="V54" i="6"/>
  <c r="R54" i="6"/>
  <c r="K54" i="6"/>
  <c r="AF54" i="6" s="1"/>
  <c r="I54" i="6"/>
  <c r="X54" i="6" s="1"/>
  <c r="T54" i="6"/>
  <c r="Z53" i="6"/>
  <c r="V53" i="6"/>
  <c r="R53" i="6"/>
  <c r="K53" i="6"/>
  <c r="AF53" i="6" s="1"/>
  <c r="I53" i="6"/>
  <c r="X53" i="6" s="1"/>
  <c r="T53" i="6"/>
  <c r="Z52" i="6"/>
  <c r="V52" i="6"/>
  <c r="R52" i="6"/>
  <c r="K52" i="6"/>
  <c r="AF52" i="6" s="1"/>
  <c r="I52" i="6"/>
  <c r="X52" i="6" s="1"/>
  <c r="T52" i="6"/>
  <c r="Z51" i="6"/>
  <c r="V51" i="6"/>
  <c r="R51" i="6"/>
  <c r="K51" i="6"/>
  <c r="AF51" i="6" s="1"/>
  <c r="I51" i="6"/>
  <c r="X51" i="6" s="1"/>
  <c r="T51" i="6"/>
  <c r="Z50" i="6"/>
  <c r="V50" i="6"/>
  <c r="R50" i="6"/>
  <c r="K50" i="6"/>
  <c r="AF50" i="6" s="1"/>
  <c r="I50" i="6"/>
  <c r="X50" i="6" s="1"/>
  <c r="T50" i="6"/>
  <c r="Z49" i="6"/>
  <c r="V49" i="6"/>
  <c r="R49" i="6"/>
  <c r="K49" i="6"/>
  <c r="AF49" i="6" s="1"/>
  <c r="I49" i="6"/>
  <c r="X49" i="6" s="1"/>
  <c r="T49" i="6"/>
  <c r="Z48" i="6"/>
  <c r="V48" i="6"/>
  <c r="R48" i="6"/>
  <c r="K48" i="6"/>
  <c r="AF48" i="6" s="1"/>
  <c r="I48" i="6"/>
  <c r="X48" i="6" s="1"/>
  <c r="T48" i="6"/>
  <c r="Z47" i="6"/>
  <c r="V47" i="6"/>
  <c r="R47" i="6"/>
  <c r="K47" i="6"/>
  <c r="AF47" i="6" s="1"/>
  <c r="I47" i="6"/>
  <c r="X47" i="6" s="1"/>
  <c r="T47" i="6"/>
  <c r="Z46" i="6"/>
  <c r="V46" i="6"/>
  <c r="R46" i="6"/>
  <c r="K46" i="6"/>
  <c r="AF46" i="6" s="1"/>
  <c r="I46" i="6"/>
  <c r="X46" i="6" s="1"/>
  <c r="T46" i="6"/>
  <c r="Z45" i="6"/>
  <c r="V45" i="6"/>
  <c r="R45" i="6"/>
  <c r="K45" i="6"/>
  <c r="AF45" i="6" s="1"/>
  <c r="I45" i="6"/>
  <c r="X45" i="6" s="1"/>
  <c r="T45" i="6"/>
  <c r="Z44" i="6"/>
  <c r="V44" i="6"/>
  <c r="R44" i="6"/>
  <c r="K44" i="6"/>
  <c r="AF44" i="6" s="1"/>
  <c r="I44" i="6"/>
  <c r="X44" i="6" s="1"/>
  <c r="T44" i="6"/>
  <c r="Z43" i="6"/>
  <c r="V43" i="6"/>
  <c r="R43" i="6"/>
  <c r="K43" i="6"/>
  <c r="AF43" i="6" s="1"/>
  <c r="I43" i="6"/>
  <c r="X43" i="6" s="1"/>
  <c r="T43" i="6"/>
  <c r="Z42" i="6"/>
  <c r="V42" i="6"/>
  <c r="R42" i="6"/>
  <c r="K42" i="6"/>
  <c r="AF42" i="6" s="1"/>
  <c r="I42" i="6"/>
  <c r="X42" i="6" s="1"/>
  <c r="T42" i="6"/>
  <c r="Z41" i="6"/>
  <c r="V41" i="6"/>
  <c r="R41" i="6"/>
  <c r="K41" i="6"/>
  <c r="AF41" i="6" s="1"/>
  <c r="I41" i="6"/>
  <c r="X41" i="6" s="1"/>
  <c r="T41" i="6"/>
  <c r="Z40" i="6"/>
  <c r="V40" i="6"/>
  <c r="R40" i="6"/>
  <c r="K40" i="6"/>
  <c r="AF40" i="6" s="1"/>
  <c r="I40" i="6"/>
  <c r="X40" i="6" s="1"/>
  <c r="T40" i="6"/>
  <c r="Z39" i="6"/>
  <c r="V39" i="6"/>
  <c r="R39" i="6"/>
  <c r="K39" i="6"/>
  <c r="AF39" i="6" s="1"/>
  <c r="I39" i="6"/>
  <c r="X39" i="6" s="1"/>
  <c r="T39" i="6"/>
  <c r="Z38" i="6"/>
  <c r="V38" i="6"/>
  <c r="R38" i="6"/>
  <c r="K38" i="6"/>
  <c r="AF38" i="6" s="1"/>
  <c r="I38" i="6"/>
  <c r="X38" i="6" s="1"/>
  <c r="T38" i="6"/>
  <c r="Z37" i="6"/>
  <c r="V37" i="6"/>
  <c r="R37" i="6"/>
  <c r="K37" i="6"/>
  <c r="AF37" i="6" s="1"/>
  <c r="I37" i="6"/>
  <c r="X37" i="6" s="1"/>
  <c r="T37" i="6"/>
  <c r="Z36" i="6"/>
  <c r="V36" i="6"/>
  <c r="R36" i="6"/>
  <c r="K36" i="6"/>
  <c r="AF36" i="6" s="1"/>
  <c r="I36" i="6"/>
  <c r="X36" i="6" s="1"/>
  <c r="T36" i="6"/>
  <c r="Z35" i="6"/>
  <c r="V35" i="6"/>
  <c r="R35" i="6"/>
  <c r="K35" i="6"/>
  <c r="AF35" i="6" s="1"/>
  <c r="I35" i="6"/>
  <c r="X35" i="6" s="1"/>
  <c r="T35" i="6"/>
  <c r="Z34" i="6"/>
  <c r="V34" i="6"/>
  <c r="R34" i="6"/>
  <c r="K34" i="6"/>
  <c r="AF34" i="6" s="1"/>
  <c r="I34" i="6"/>
  <c r="X34" i="6" s="1"/>
  <c r="T34" i="6"/>
  <c r="Z33" i="6"/>
  <c r="V33" i="6"/>
  <c r="R33" i="6"/>
  <c r="K33" i="6"/>
  <c r="AF33" i="6" s="1"/>
  <c r="I33" i="6"/>
  <c r="X33" i="6" s="1"/>
  <c r="T33" i="6"/>
  <c r="Z32" i="6"/>
  <c r="V32" i="6"/>
  <c r="R32" i="6"/>
  <c r="K32" i="6"/>
  <c r="AF32" i="6" s="1"/>
  <c r="I32" i="6"/>
  <c r="X32" i="6" s="1"/>
  <c r="T32" i="6"/>
  <c r="Z31" i="6"/>
  <c r="V31" i="6"/>
  <c r="R31" i="6"/>
  <c r="K31" i="6"/>
  <c r="AF31" i="6" s="1"/>
  <c r="I31" i="6"/>
  <c r="X31" i="6" s="1"/>
  <c r="T31" i="6"/>
  <c r="Z30" i="6"/>
  <c r="V30" i="6"/>
  <c r="R30" i="6"/>
  <c r="K30" i="6"/>
  <c r="AF30" i="6" s="1"/>
  <c r="I30" i="6"/>
  <c r="X30" i="6" s="1"/>
  <c r="T30" i="6"/>
  <c r="Z29" i="6"/>
  <c r="V29" i="6"/>
  <c r="R29" i="6"/>
  <c r="K29" i="6"/>
  <c r="AF29" i="6" s="1"/>
  <c r="I29" i="6"/>
  <c r="X29" i="6" s="1"/>
  <c r="T29" i="6"/>
  <c r="Z28" i="6"/>
  <c r="V28" i="6"/>
  <c r="R28" i="6"/>
  <c r="K28" i="6"/>
  <c r="AF28" i="6" s="1"/>
  <c r="I28" i="6"/>
  <c r="X28" i="6" s="1"/>
  <c r="T28" i="6"/>
  <c r="Z27" i="6"/>
  <c r="V27" i="6"/>
  <c r="R27" i="6"/>
  <c r="K27" i="6"/>
  <c r="AF27" i="6" s="1"/>
  <c r="I27" i="6"/>
  <c r="X27" i="6" s="1"/>
  <c r="T27" i="6"/>
  <c r="Z26" i="6"/>
  <c r="V26" i="6"/>
  <c r="R26" i="6"/>
  <c r="K26" i="6"/>
  <c r="AF26" i="6" s="1"/>
  <c r="I26" i="6"/>
  <c r="X26" i="6" s="1"/>
  <c r="T26" i="6"/>
  <c r="Z25" i="6"/>
  <c r="V25" i="6"/>
  <c r="R25" i="6"/>
  <c r="K25" i="6"/>
  <c r="AF25" i="6" s="1"/>
  <c r="I25" i="6"/>
  <c r="X25" i="6" s="1"/>
  <c r="T25" i="6"/>
  <c r="Z24" i="6"/>
  <c r="V24" i="6"/>
  <c r="R24" i="6"/>
  <c r="K24" i="6"/>
  <c r="AF24" i="6" s="1"/>
  <c r="I24" i="6"/>
  <c r="X24" i="6" s="1"/>
  <c r="T24" i="6"/>
  <c r="Z23" i="6"/>
  <c r="V23" i="6"/>
  <c r="R23" i="6"/>
  <c r="K23" i="6"/>
  <c r="AF23" i="6" s="1"/>
  <c r="I23" i="6"/>
  <c r="X23" i="6" s="1"/>
  <c r="T23" i="6"/>
  <c r="Z22" i="6"/>
  <c r="V22" i="6"/>
  <c r="R22" i="6"/>
  <c r="K22" i="6"/>
  <c r="AF22" i="6" s="1"/>
  <c r="I22" i="6"/>
  <c r="X22" i="6" s="1"/>
  <c r="T22" i="6"/>
  <c r="Z21" i="6"/>
  <c r="V21" i="6"/>
  <c r="R21" i="6"/>
  <c r="K21" i="6"/>
  <c r="AF21" i="6" s="1"/>
  <c r="I21" i="6"/>
  <c r="X21" i="6" s="1"/>
  <c r="T21" i="6"/>
  <c r="Z20" i="6"/>
  <c r="V20" i="6"/>
  <c r="R20" i="6"/>
  <c r="K20" i="6"/>
  <c r="AF20" i="6" s="1"/>
  <c r="I20" i="6"/>
  <c r="X20" i="6" s="1"/>
  <c r="T20" i="6"/>
  <c r="Z19" i="6"/>
  <c r="V19" i="6"/>
  <c r="R19" i="6"/>
  <c r="K19" i="6"/>
  <c r="AF19" i="6" s="1"/>
  <c r="I19" i="6"/>
  <c r="X19" i="6" s="1"/>
  <c r="T19" i="6"/>
  <c r="Z18" i="6"/>
  <c r="V18" i="6"/>
  <c r="R18" i="6"/>
  <c r="K18" i="6"/>
  <c r="AF18" i="6" s="1"/>
  <c r="I18" i="6"/>
  <c r="X18" i="6" s="1"/>
  <c r="T18" i="6"/>
  <c r="Z17" i="6"/>
  <c r="V17" i="6"/>
  <c r="R17" i="6"/>
  <c r="K17" i="6"/>
  <c r="AF17" i="6" s="1"/>
  <c r="I17" i="6"/>
  <c r="X17" i="6" s="1"/>
  <c r="T17" i="6"/>
  <c r="Z16" i="6"/>
  <c r="V16" i="6"/>
  <c r="R16" i="6"/>
  <c r="N16" i="6"/>
  <c r="K16" i="6"/>
  <c r="AF16" i="6" s="1"/>
  <c r="I16" i="6"/>
  <c r="X16" i="6" s="1"/>
  <c r="T16" i="6"/>
  <c r="G16" i="6"/>
  <c r="V15" i="6"/>
  <c r="R15" i="6"/>
  <c r="J15" i="6"/>
  <c r="X15" i="6" s="1"/>
  <c r="I15" i="6"/>
  <c r="T15" i="6" s="1"/>
  <c r="V14" i="6"/>
  <c r="R14" i="6"/>
  <c r="J14" i="6"/>
  <c r="X14" i="6" s="1"/>
  <c r="I14" i="6"/>
  <c r="T14" i="6" s="1"/>
  <c r="V13" i="6"/>
  <c r="R13" i="6"/>
  <c r="J13" i="6"/>
  <c r="X13" i="6" s="1"/>
  <c r="I13" i="6"/>
  <c r="T13" i="6" s="1"/>
  <c r="V12" i="6"/>
  <c r="R12" i="6"/>
  <c r="J12" i="6"/>
  <c r="X12" i="6" s="1"/>
  <c r="T12" i="6"/>
  <c r="V11" i="6"/>
  <c r="R11" i="6"/>
  <c r="N11" i="6"/>
  <c r="J11" i="6"/>
  <c r="X11" i="6" s="1"/>
  <c r="T11" i="6"/>
  <c r="G11" i="6"/>
  <c r="V10" i="6"/>
  <c r="R10" i="6"/>
  <c r="J10" i="6"/>
  <c r="X10" i="6" s="1"/>
  <c r="T10" i="6"/>
  <c r="V9" i="6"/>
  <c r="R9" i="6"/>
  <c r="J9" i="6"/>
  <c r="X9" i="6" s="1"/>
  <c r="T9" i="6"/>
  <c r="V8" i="6"/>
  <c r="R8" i="6"/>
  <c r="J8" i="6"/>
  <c r="X8" i="6" s="1"/>
  <c r="T8" i="6"/>
  <c r="V7" i="6"/>
  <c r="T7" i="6"/>
  <c r="R7" i="6"/>
  <c r="J7" i="6"/>
  <c r="X7" i="6" s="1"/>
  <c r="V6" i="6"/>
  <c r="T6" i="6"/>
  <c r="R6" i="6"/>
  <c r="J6" i="6"/>
  <c r="X6" i="6" s="1"/>
  <c r="V5" i="6"/>
  <c r="R5" i="6"/>
  <c r="J5" i="6"/>
  <c r="X5" i="6" s="1"/>
  <c r="T5" i="6"/>
  <c r="V4" i="6"/>
  <c r="R4" i="6"/>
  <c r="J4" i="6"/>
  <c r="X4" i="6" s="1"/>
  <c r="T4" i="6"/>
  <c r="V3" i="6"/>
  <c r="R3" i="6"/>
  <c r="N3" i="6"/>
  <c r="J3" i="6"/>
  <c r="X3" i="6" s="1"/>
  <c r="T3" i="6"/>
  <c r="G3" i="6"/>
  <c r="AD2" i="6"/>
  <c r="AB2" i="6"/>
  <c r="Z2" i="6"/>
  <c r="V2" i="6"/>
  <c r="R2" i="6"/>
  <c r="N2" i="6"/>
  <c r="I2" i="6"/>
  <c r="X2" i="6" s="1"/>
  <c r="H2" i="6"/>
  <c r="T2" i="6" s="1"/>
  <c r="P2" i="6"/>
  <c r="AI1" i="6"/>
  <c r="A1" i="7" s="1"/>
  <c r="G1" i="5"/>
  <c r="E1" i="5" s="1"/>
  <c r="C1" i="5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V26" i="4"/>
  <c r="R26" i="4"/>
  <c r="U26" i="4" s="1"/>
  <c r="V25" i="4"/>
  <c r="R25" i="4"/>
  <c r="U25" i="4" s="1"/>
  <c r="V24" i="4"/>
  <c r="R24" i="4"/>
  <c r="U24" i="4" s="1"/>
  <c r="V23" i="4"/>
  <c r="R23" i="4"/>
  <c r="U23" i="4" s="1"/>
  <c r="V22" i="4"/>
  <c r="R22" i="4"/>
  <c r="U22" i="4" s="1"/>
  <c r="G22" i="4"/>
  <c r="I22" i="4" s="1"/>
  <c r="V21" i="4"/>
  <c r="R21" i="4"/>
  <c r="U21" i="4" s="1"/>
  <c r="G21" i="4"/>
  <c r="I21" i="4" s="1"/>
  <c r="AL20" i="4"/>
  <c r="AK20" i="4"/>
  <c r="AM20" i="4" s="1"/>
  <c r="AJ20" i="4"/>
  <c r="V20" i="4"/>
  <c r="R20" i="4"/>
  <c r="U20" i="4" s="1"/>
  <c r="G20" i="4"/>
  <c r="I20" i="4" s="1"/>
  <c r="AL19" i="4"/>
  <c r="AK19" i="4"/>
  <c r="AM19" i="4" s="1"/>
  <c r="AJ19" i="4"/>
  <c r="V19" i="4"/>
  <c r="R19" i="4"/>
  <c r="U19" i="4" s="1"/>
  <c r="G19" i="4"/>
  <c r="I19" i="4" s="1"/>
  <c r="AL18" i="4"/>
  <c r="AK18" i="4"/>
  <c r="AM18" i="4" s="1"/>
  <c r="AJ18" i="4"/>
  <c r="V18" i="4"/>
  <c r="R18" i="4"/>
  <c r="U18" i="4" s="1"/>
  <c r="G18" i="4"/>
  <c r="I18" i="4" s="1"/>
  <c r="AL17" i="4"/>
  <c r="AK17" i="4"/>
  <c r="AM17" i="4" s="1"/>
  <c r="AJ17" i="4"/>
  <c r="AF17" i="4"/>
  <c r="V17" i="4"/>
  <c r="R17" i="4"/>
  <c r="U17" i="4" s="1"/>
  <c r="AL16" i="4"/>
  <c r="AK16" i="4"/>
  <c r="AM16" i="4" s="1"/>
  <c r="AJ16" i="4"/>
  <c r="AF16" i="4"/>
  <c r="T16" i="4"/>
  <c r="R16" i="4"/>
  <c r="U16" i="4" s="1"/>
  <c r="AL15" i="4"/>
  <c r="AK15" i="4"/>
  <c r="AM15" i="4" s="1"/>
  <c r="AJ15" i="4"/>
  <c r="AF15" i="4"/>
  <c r="T15" i="4"/>
  <c r="R15" i="4"/>
  <c r="U15" i="4" s="1"/>
  <c r="AL14" i="4"/>
  <c r="AK14" i="4"/>
  <c r="AM14" i="4" s="1"/>
  <c r="AJ14" i="4"/>
  <c r="AB14" i="4"/>
  <c r="T14" i="4"/>
  <c r="R14" i="4"/>
  <c r="U14" i="4" s="1"/>
  <c r="AL13" i="4"/>
  <c r="AK13" i="4"/>
  <c r="AM13" i="4" s="1"/>
  <c r="AJ13" i="4"/>
  <c r="T13" i="4"/>
  <c r="R13" i="4"/>
  <c r="U13" i="4" s="1"/>
  <c r="AL12" i="4"/>
  <c r="AK12" i="4"/>
  <c r="AM12" i="4" s="1"/>
  <c r="AJ12" i="4"/>
  <c r="Z12" i="4"/>
  <c r="V12" i="4"/>
  <c r="R12" i="4"/>
  <c r="U12" i="4" s="1"/>
  <c r="AL11" i="4"/>
  <c r="AK11" i="4"/>
  <c r="AM11" i="4" s="1"/>
  <c r="AJ11" i="4"/>
  <c r="T11" i="4"/>
  <c r="R11" i="4"/>
  <c r="U11" i="4" s="1"/>
  <c r="AL10" i="4"/>
  <c r="AK10" i="4"/>
  <c r="AM10" i="4" s="1"/>
  <c r="AJ10" i="4"/>
  <c r="T10" i="4"/>
  <c r="R10" i="4"/>
  <c r="U10" i="4" s="1"/>
  <c r="K10" i="4"/>
  <c r="H10" i="4"/>
  <c r="G10" i="4"/>
  <c r="I10" i="4" s="1"/>
  <c r="AL9" i="4"/>
  <c r="AK9" i="4"/>
  <c r="AM9" i="4" s="1"/>
  <c r="AJ9" i="4"/>
  <c r="AF9" i="4"/>
  <c r="AB9" i="4"/>
  <c r="T9" i="4"/>
  <c r="R9" i="4"/>
  <c r="U9" i="4" s="1"/>
  <c r="K9" i="4"/>
  <c r="H9" i="4"/>
  <c r="G9" i="4"/>
  <c r="I9" i="4" s="1"/>
  <c r="AL8" i="4"/>
  <c r="AK8" i="4"/>
  <c r="AM8" i="4" s="1"/>
  <c r="AJ8" i="4"/>
  <c r="T8" i="4"/>
  <c r="R8" i="4"/>
  <c r="U8" i="4" s="1"/>
  <c r="L8" i="4"/>
  <c r="K8" i="4"/>
  <c r="H8" i="4"/>
  <c r="G8" i="4"/>
  <c r="I8" i="4" s="1"/>
  <c r="AL7" i="4"/>
  <c r="AK7" i="4"/>
  <c r="AM7" i="4" s="1"/>
  <c r="AJ7" i="4"/>
  <c r="Z7" i="4"/>
  <c r="V7" i="4"/>
  <c r="R7" i="4"/>
  <c r="U7" i="4" s="1"/>
  <c r="K7" i="4"/>
  <c r="H7" i="4"/>
  <c r="G7" i="4"/>
  <c r="L7" i="4" s="1"/>
  <c r="AQ6" i="4"/>
  <c r="D18" i="3" s="1"/>
  <c r="AL6" i="4"/>
  <c r="AK6" i="4"/>
  <c r="AM6" i="4" s="1"/>
  <c r="AJ6" i="4"/>
  <c r="V6" i="4"/>
  <c r="R6" i="4"/>
  <c r="U6" i="4" s="1"/>
  <c r="K6" i="4"/>
  <c r="H6" i="4"/>
  <c r="G6" i="4"/>
  <c r="L6" i="4" s="1"/>
  <c r="E6" i="4"/>
  <c r="AL5" i="4"/>
  <c r="AK5" i="4"/>
  <c r="AM5" i="4" s="1"/>
  <c r="AJ5" i="4"/>
  <c r="Z5" i="4"/>
  <c r="V5" i="4"/>
  <c r="R5" i="4"/>
  <c r="U5" i="4" s="1"/>
  <c r="K5" i="4"/>
  <c r="H5" i="4"/>
  <c r="G5" i="4"/>
  <c r="L5" i="4" s="1"/>
  <c r="E5" i="4"/>
  <c r="AL4" i="4"/>
  <c r="AK4" i="4"/>
  <c r="AM4" i="4" s="1"/>
  <c r="AJ4" i="4"/>
  <c r="Z4" i="4"/>
  <c r="V4" i="4"/>
  <c r="R4" i="4"/>
  <c r="U4" i="4" s="1"/>
  <c r="K4" i="4"/>
  <c r="H4" i="4"/>
  <c r="G4" i="4"/>
  <c r="E4" i="4"/>
  <c r="AL3" i="4"/>
  <c r="AK3" i="4"/>
  <c r="AM3" i="4" s="1"/>
  <c r="AJ3" i="4"/>
  <c r="Z3" i="4"/>
  <c r="V3" i="4"/>
  <c r="R3" i="4"/>
  <c r="U3" i="4" s="1"/>
  <c r="K3" i="4"/>
  <c r="H3" i="4"/>
  <c r="G3" i="4"/>
  <c r="L3" i="4" s="1"/>
  <c r="AL2" i="4"/>
  <c r="AK2" i="4"/>
  <c r="AM2" i="4" s="1"/>
  <c r="AJ2" i="4"/>
  <c r="W2" i="4"/>
  <c r="D1" i="4"/>
  <c r="G23" i="3"/>
  <c r="F22" i="3"/>
  <c r="G22" i="3" s="1"/>
  <c r="F21" i="3"/>
  <c r="C18" i="3"/>
  <c r="B18" i="3"/>
  <c r="C17" i="3"/>
  <c r="B17" i="3"/>
  <c r="C16" i="3"/>
  <c r="B16" i="3"/>
  <c r="D15" i="3"/>
  <c r="B15" i="3"/>
  <c r="B14" i="3"/>
  <c r="D13" i="3"/>
  <c r="C13" i="3"/>
  <c r="C10" i="3"/>
  <c r="B10" i="3"/>
  <c r="C9" i="3"/>
  <c r="B9" i="3"/>
  <c r="C8" i="3"/>
  <c r="B8" i="3"/>
  <c r="C7" i="3"/>
  <c r="B7" i="3"/>
  <c r="C6" i="3"/>
  <c r="B6" i="3"/>
  <c r="Q2" i="3"/>
  <c r="N3179" i="2"/>
  <c r="I3179" i="2"/>
  <c r="F3179" i="2"/>
  <c r="C3179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AS20" i="2"/>
  <c r="X20" i="2"/>
  <c r="AS19" i="2"/>
  <c r="AD19" i="2"/>
  <c r="X19" i="2"/>
  <c r="AS18" i="2"/>
  <c r="X18" i="2"/>
  <c r="AS17" i="2"/>
  <c r="X17" i="2"/>
  <c r="AS16" i="2"/>
  <c r="X16" i="2"/>
  <c r="AS15" i="2"/>
  <c r="AD15" i="2"/>
  <c r="X15" i="2"/>
  <c r="AS14" i="2"/>
  <c r="X14" i="2"/>
  <c r="AS13" i="2"/>
  <c r="X13" i="2"/>
  <c r="AS12" i="2"/>
  <c r="X12" i="2"/>
  <c r="AS11" i="2"/>
  <c r="X11" i="2"/>
  <c r="AS10" i="2"/>
  <c r="X10" i="2"/>
  <c r="AS9" i="2"/>
  <c r="X9" i="2"/>
  <c r="AS8" i="2"/>
  <c r="AN8" i="2"/>
  <c r="E14" i="1" s="1"/>
  <c r="X8" i="2"/>
  <c r="AS7" i="2"/>
  <c r="AN7" i="2"/>
  <c r="E13" i="1" s="1"/>
  <c r="X7" i="2"/>
  <c r="AS6" i="2"/>
  <c r="AN6" i="2"/>
  <c r="E12" i="1" s="1"/>
  <c r="X6" i="2"/>
  <c r="AS5" i="2"/>
  <c r="AN5" i="2"/>
  <c r="E11" i="1" s="1"/>
  <c r="X5" i="2"/>
  <c r="AS4" i="2"/>
  <c r="AN4" i="2"/>
  <c r="E10" i="1" s="1"/>
  <c r="X4" i="2"/>
  <c r="AS3" i="2"/>
  <c r="AN3" i="2"/>
  <c r="E9" i="1" s="1"/>
  <c r="X3" i="2"/>
  <c r="AS2" i="2"/>
  <c r="AN2" i="2"/>
  <c r="E8" i="1" s="1"/>
  <c r="X2" i="2"/>
  <c r="AS1" i="2"/>
  <c r="AN1" i="2"/>
  <c r="E7" i="1" s="1"/>
  <c r="L160" i="1"/>
  <c r="N160" i="1" s="1"/>
  <c r="L157" i="1"/>
  <c r="N157" i="1" s="1"/>
  <c r="L155" i="1"/>
  <c r="N155" i="1" s="1"/>
  <c r="L151" i="1"/>
  <c r="N151" i="1" s="1"/>
  <c r="L149" i="1"/>
  <c r="N149" i="1" s="1"/>
  <c r="L146" i="1"/>
  <c r="N146" i="1" s="1"/>
  <c r="L145" i="1"/>
  <c r="N145" i="1" s="1"/>
  <c r="L144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O542" i="2"/>
  <c r="G1742" i="2"/>
  <c r="G1382" i="2"/>
  <c r="G1142" i="2"/>
  <c r="N3122" i="2"/>
  <c r="O1742" i="2"/>
  <c r="B2942" i="2"/>
  <c r="B662" i="2"/>
  <c r="O1082" i="2"/>
  <c r="K1562" i="2"/>
  <c r="B362" i="2"/>
  <c r="G2882" i="2"/>
  <c r="K2462" i="2"/>
  <c r="O242" i="2"/>
  <c r="N3123" i="2"/>
  <c r="K902" i="2"/>
  <c r="K1082" i="2"/>
  <c r="K242" i="2"/>
  <c r="B542" i="2"/>
  <c r="K662" i="2"/>
  <c r="B182" i="2"/>
  <c r="K542" i="2"/>
  <c r="B1742" i="2"/>
  <c r="O2522" i="2"/>
  <c r="G2102" i="2"/>
  <c r="O1142" i="2"/>
  <c r="B3002" i="2"/>
  <c r="B2102" i="2"/>
  <c r="O2102" i="2"/>
  <c r="B2522" i="2"/>
  <c r="B302" i="2"/>
  <c r="G1562" i="2"/>
  <c r="M542" i="2" l="1"/>
  <c r="L542" i="2"/>
  <c r="C542" i="2"/>
  <c r="D542" i="2"/>
  <c r="M2462" i="2"/>
  <c r="L2462" i="2"/>
  <c r="I2882" i="2"/>
  <c r="H2882" i="2"/>
  <c r="R542" i="2"/>
  <c r="Q542" i="2"/>
  <c r="T542" i="2"/>
  <c r="S43" i="4"/>
  <c r="AI69" i="6"/>
  <c r="A69" i="7" s="1"/>
  <c r="I7" i="4"/>
  <c r="L153" i="1"/>
  <c r="N153" i="1" s="1"/>
  <c r="J3" i="1"/>
  <c r="L147" i="1"/>
  <c r="N147" i="1" s="1"/>
  <c r="L154" i="1"/>
  <c r="N154" i="1" s="1"/>
  <c r="J23" i="1"/>
  <c r="L148" i="1"/>
  <c r="N148" i="1" s="1"/>
  <c r="L150" i="1"/>
  <c r="N150" i="1" s="1"/>
  <c r="AI119" i="6"/>
  <c r="A119" i="7" s="1"/>
  <c r="AI13" i="6"/>
  <c r="A13" i="7" s="1"/>
  <c r="D362" i="2"/>
  <c r="C362" i="2"/>
  <c r="T1082" i="2"/>
  <c r="Z20" i="2" s="1"/>
  <c r="F58" i="1" s="1"/>
  <c r="R1082" i="2"/>
  <c r="Q1082" i="2"/>
  <c r="D3002" i="2"/>
  <c r="C3002" i="2"/>
  <c r="T1742" i="2"/>
  <c r="Z31" i="2" s="1"/>
  <c r="F69" i="1" s="1"/>
  <c r="R1742" i="2"/>
  <c r="Q1742" i="2"/>
  <c r="I2102" i="2"/>
  <c r="H2102" i="2"/>
  <c r="T2102" i="2"/>
  <c r="R2102" i="2"/>
  <c r="Q2102" i="2"/>
  <c r="M902" i="2"/>
  <c r="L902" i="2"/>
  <c r="H1562" i="2"/>
  <c r="I1562" i="2"/>
  <c r="L1082" i="2"/>
  <c r="M1082" i="2"/>
  <c r="D182" i="2"/>
  <c r="C182" i="2"/>
  <c r="M1562" i="2"/>
  <c r="L1562" i="2"/>
  <c r="D1742" i="2"/>
  <c r="C1742" i="2"/>
  <c r="L242" i="2"/>
  <c r="M242" i="2"/>
  <c r="D662" i="2"/>
  <c r="C662" i="2"/>
  <c r="M662" i="2"/>
  <c r="L662" i="2"/>
  <c r="R242" i="2"/>
  <c r="Q242" i="2"/>
  <c r="T242" i="2"/>
  <c r="C2942" i="2"/>
  <c r="D2942" i="2"/>
  <c r="C302" i="2"/>
  <c r="D302" i="2"/>
  <c r="I1142" i="2"/>
  <c r="H1142" i="2"/>
  <c r="Q1142" i="2"/>
  <c r="T1142" i="2"/>
  <c r="R1142" i="2"/>
  <c r="T2522" i="2"/>
  <c r="Q2522" i="2"/>
  <c r="R2522" i="2"/>
  <c r="H1742" i="2"/>
  <c r="I1742" i="2"/>
  <c r="C2522" i="2"/>
  <c r="D2522" i="2"/>
  <c r="H1382" i="2"/>
  <c r="I1382" i="2"/>
  <c r="D2102" i="2"/>
  <c r="C2102" i="2"/>
  <c r="AI70" i="6"/>
  <c r="A70" i="7" s="1"/>
  <c r="AI121" i="6"/>
  <c r="A121" i="7" s="1"/>
  <c r="L156" i="1"/>
  <c r="N156" i="1" s="1"/>
  <c r="L152" i="1"/>
  <c r="N152" i="1" s="1"/>
  <c r="L158" i="1"/>
  <c r="N158" i="1" s="1"/>
  <c r="L159" i="1"/>
  <c r="N159" i="1" s="1"/>
  <c r="AI117" i="6"/>
  <c r="A117" i="7" s="1"/>
  <c r="AI7" i="6"/>
  <c r="A7" i="7" s="1"/>
  <c r="AI9" i="6"/>
  <c r="A9" i="7" s="1"/>
  <c r="AI89" i="6"/>
  <c r="A89" i="7" s="1"/>
  <c r="I5" i="4"/>
  <c r="AI81" i="6"/>
  <c r="A81" i="7" s="1"/>
  <c r="AI8" i="6"/>
  <c r="L10" i="4"/>
  <c r="Z4" i="2"/>
  <c r="F42" i="1" s="1"/>
  <c r="U122" i="2"/>
  <c r="AA4" i="2" s="1"/>
  <c r="AB4" i="2" s="1"/>
  <c r="Y2" i="2"/>
  <c r="U542" i="2"/>
  <c r="AA11" i="2" s="1"/>
  <c r="AB11" i="2" s="1"/>
  <c r="Z11" i="2"/>
  <c r="F49" i="1" s="1"/>
  <c r="Y5" i="2"/>
  <c r="Y4" i="2"/>
  <c r="Y9" i="2"/>
  <c r="Z12" i="2"/>
  <c r="F50" i="1" s="1"/>
  <c r="U602" i="2"/>
  <c r="AA12" i="2" s="1"/>
  <c r="AB12" i="2" s="1"/>
  <c r="Z16" i="2"/>
  <c r="F54" i="1" s="1"/>
  <c r="U842" i="2"/>
  <c r="AA16" i="2" s="1"/>
  <c r="AB16" i="2" s="1"/>
  <c r="Y13" i="2"/>
  <c r="Y10" i="2"/>
  <c r="Z8" i="2"/>
  <c r="F46" i="1" s="1"/>
  <c r="U362" i="2"/>
  <c r="AA8" i="2" s="1"/>
  <c r="AB8" i="2" s="1"/>
  <c r="Y12" i="2"/>
  <c r="Y17" i="2"/>
  <c r="U1082" i="2"/>
  <c r="AA20" i="2" s="1"/>
  <c r="AB20" i="2" s="1"/>
  <c r="U1562" i="2"/>
  <c r="AA28" i="2" s="1"/>
  <c r="AB28" i="2" s="1"/>
  <c r="Z28" i="2"/>
  <c r="F66" i="1" s="1"/>
  <c r="U902" i="2"/>
  <c r="AA17" i="2" s="1"/>
  <c r="AB17" i="2" s="1"/>
  <c r="Z17" i="2"/>
  <c r="F55" i="1" s="1"/>
  <c r="Y25" i="2"/>
  <c r="Y20" i="2"/>
  <c r="U1382" i="2"/>
  <c r="AA25" i="2" s="1"/>
  <c r="AB25" i="2" s="1"/>
  <c r="Z25" i="2"/>
  <c r="F63" i="1" s="1"/>
  <c r="Y31" i="2"/>
  <c r="U1982" i="2"/>
  <c r="AA35" i="2" s="1"/>
  <c r="AB35" i="2" s="1"/>
  <c r="Z35" i="2"/>
  <c r="F73" i="1" s="1"/>
  <c r="U1742" i="2"/>
  <c r="AA31" i="2" s="1"/>
  <c r="AB31" i="2" s="1"/>
  <c r="U2042" i="2"/>
  <c r="AA36" i="2" s="1"/>
  <c r="AB36" i="2" s="1"/>
  <c r="Z36" i="2"/>
  <c r="F74" i="1" s="1"/>
  <c r="U2162" i="2"/>
  <c r="AA38" i="2" s="1"/>
  <c r="AB38" i="2" s="1"/>
  <c r="Z38" i="2"/>
  <c r="F76" i="1" s="1"/>
  <c r="U2282" i="2"/>
  <c r="AA40" i="2" s="1"/>
  <c r="AB40" i="2" s="1"/>
  <c r="Z40" i="2"/>
  <c r="F78" i="1" s="1"/>
  <c r="Y43" i="2"/>
  <c r="Y42" i="2"/>
  <c r="U2462" i="2"/>
  <c r="AA43" i="2" s="1"/>
  <c r="AB43" i="2" s="1"/>
  <c r="Z43" i="2"/>
  <c r="F81" i="1" s="1"/>
  <c r="Y47" i="2"/>
  <c r="U2702" i="2"/>
  <c r="AA47" i="2" s="1"/>
  <c r="AB47" i="2" s="1"/>
  <c r="Z47" i="2"/>
  <c r="F85" i="1" s="1"/>
  <c r="N144" i="1"/>
  <c r="L162" i="1"/>
  <c r="N162" i="1" s="1"/>
  <c r="U2" i="4"/>
  <c r="H2" i="3" s="1"/>
  <c r="L4" i="4"/>
  <c r="L12" i="4" s="1"/>
  <c r="I4" i="4"/>
  <c r="S13" i="4"/>
  <c r="V13" i="4" s="1"/>
  <c r="I6" i="4"/>
  <c r="R2" i="4"/>
  <c r="S16" i="4"/>
  <c r="V16" i="4" s="1"/>
  <c r="AI3" i="6"/>
  <c r="A3" i="7" s="1"/>
  <c r="I3" i="4"/>
  <c r="Z13" i="4"/>
  <c r="Z14" i="4" s="1"/>
  <c r="I1" i="5"/>
  <c r="I1" i="4" s="1"/>
  <c r="H1" i="4" s="1"/>
  <c r="J8" i="4" s="1"/>
  <c r="F12" i="1" s="1"/>
  <c r="AI2" i="6"/>
  <c r="AI15" i="6"/>
  <c r="U3122" i="2"/>
  <c r="V3122" i="2" s="1"/>
  <c r="F194" i="1"/>
  <c r="S14" i="4"/>
  <c r="V14" i="4" s="1"/>
  <c r="S10" i="4"/>
  <c r="V10" i="4" s="1"/>
  <c r="AI5" i="6"/>
  <c r="A5" i="7" s="1"/>
  <c r="AI14" i="6"/>
  <c r="AI79" i="6"/>
  <c r="A79" i="7" s="1"/>
  <c r="AI82" i="6"/>
  <c r="A82" i="7" s="1"/>
  <c r="AI102" i="6"/>
  <c r="A102" i="7" s="1"/>
  <c r="AI106" i="6"/>
  <c r="A106" i="7" s="1"/>
  <c r="AI112" i="6"/>
  <c r="A112" i="7" s="1"/>
  <c r="AI68" i="6"/>
  <c r="A68" i="7" s="1"/>
  <c r="AI72" i="6"/>
  <c r="A72" i="7" s="1"/>
  <c r="AI73" i="6"/>
  <c r="A73" i="7" s="1"/>
  <c r="AI75" i="6"/>
  <c r="A75" i="7" s="1"/>
  <c r="AI109" i="6"/>
  <c r="A109" i="7" s="1"/>
  <c r="AI120" i="6"/>
  <c r="A120" i="7" s="1"/>
  <c r="S30" i="4"/>
  <c r="S34" i="4"/>
  <c r="S38" i="4"/>
  <c r="S42" i="4"/>
  <c r="AI78" i="6"/>
  <c r="A78" i="7" s="1"/>
  <c r="AI91" i="6"/>
  <c r="A91" i="7" s="1"/>
  <c r="AI111" i="6"/>
  <c r="A111" i="7" s="1"/>
  <c r="S31" i="4"/>
  <c r="S35" i="4"/>
  <c r="S39" i="4"/>
  <c r="AI83" i="6"/>
  <c r="A83" i="7" s="1"/>
  <c r="AI93" i="6"/>
  <c r="A93" i="7" s="1"/>
  <c r="AI96" i="6"/>
  <c r="A96" i="7" s="1"/>
  <c r="AI99" i="6"/>
  <c r="A99" i="7" s="1"/>
  <c r="AI122" i="6"/>
  <c r="A122" i="7" s="1"/>
  <c r="AI67" i="6"/>
  <c r="A67" i="7" s="1"/>
  <c r="AI74" i="6"/>
  <c r="A74" i="7" s="1"/>
  <c r="AI86" i="6"/>
  <c r="A86" i="7" s="1"/>
  <c r="AI90" i="6"/>
  <c r="A90" i="7" s="1"/>
  <c r="AI92" i="6"/>
  <c r="A92" i="7" s="1"/>
  <c r="AI95" i="6"/>
  <c r="A95" i="7" s="1"/>
  <c r="AI104" i="6"/>
  <c r="A104" i="7" s="1"/>
  <c r="AI107" i="6"/>
  <c r="A107" i="7" s="1"/>
  <c r="AI110" i="6"/>
  <c r="A110" i="7" s="1"/>
  <c r="D127" i="6"/>
  <c r="H150" i="6"/>
  <c r="AD20" i="2" l="1"/>
  <c r="AD21" i="2"/>
  <c r="AI85" i="6"/>
  <c r="A85" i="7" s="1"/>
  <c r="S9" i="4"/>
  <c r="V9" i="4" s="1"/>
  <c r="S8" i="4"/>
  <c r="V8" i="4" s="1"/>
  <c r="AI94" i="6"/>
  <c r="A94" i="7" s="1"/>
  <c r="AI105" i="6"/>
  <c r="A105" i="7" s="1"/>
  <c r="AM1" i="4"/>
  <c r="AP3" i="4" s="1"/>
  <c r="L9" i="4"/>
  <c r="AI66" i="6"/>
  <c r="A66" i="7" s="1"/>
  <c r="AI103" i="6"/>
  <c r="A103" i="7" s="1"/>
  <c r="AI113" i="6"/>
  <c r="A113" i="7" s="1"/>
  <c r="S32" i="4"/>
  <c r="S36" i="4"/>
  <c r="S40" i="4"/>
  <c r="AI4" i="6"/>
  <c r="A4" i="7" s="1"/>
  <c r="AI10" i="6"/>
  <c r="A10" i="7" s="1"/>
  <c r="AI11" i="6"/>
  <c r="A11" i="7" s="1"/>
  <c r="AI77" i="6"/>
  <c r="A77" i="7" s="1"/>
  <c r="AI98" i="6"/>
  <c r="A98" i="7" s="1"/>
  <c r="H149" i="6"/>
  <c r="Z8" i="4"/>
  <c r="Z9" i="4" s="1"/>
  <c r="Z1" i="4" s="1"/>
  <c r="S11" i="4"/>
  <c r="V11" i="4" s="1"/>
  <c r="S15" i="4"/>
  <c r="V15" i="4" s="1"/>
  <c r="S33" i="4"/>
  <c r="S37" i="4"/>
  <c r="S41" i="4"/>
  <c r="AI12" i="6"/>
  <c r="A12" i="7" s="1"/>
  <c r="AI76" i="6"/>
  <c r="A76" i="7" s="1"/>
  <c r="AI80" i="6"/>
  <c r="A80" i="7" s="1"/>
  <c r="AI84" i="6"/>
  <c r="A84" i="7" s="1"/>
  <c r="AI114" i="6"/>
  <c r="A114" i="7" s="1"/>
  <c r="AI115" i="6"/>
  <c r="A115" i="7" s="1"/>
  <c r="AI116" i="6"/>
  <c r="A116" i="7" s="1"/>
  <c r="H128" i="6"/>
  <c r="AI6" i="6"/>
  <c r="A6" i="7" s="1"/>
  <c r="AI87" i="6"/>
  <c r="A87" i="7" s="1"/>
  <c r="AI88" i="6"/>
  <c r="A88" i="7" s="1"/>
  <c r="AI97" i="6"/>
  <c r="A97" i="7" s="1"/>
  <c r="AI108" i="6"/>
  <c r="A108" i="7" s="1"/>
  <c r="AI118" i="6"/>
  <c r="A118" i="7" s="1"/>
  <c r="D126" i="6"/>
  <c r="D32" i="1" s="1"/>
  <c r="J10" i="4"/>
  <c r="F14" i="1" s="1"/>
  <c r="A15" i="7"/>
  <c r="A14" i="7"/>
  <c r="A8" i="7"/>
  <c r="J31" i="6"/>
  <c r="AB31" i="6" s="1"/>
  <c r="AI31" i="6" s="1"/>
  <c r="A31" i="7" s="1"/>
  <c r="J45" i="6"/>
  <c r="AB45" i="6" s="1"/>
  <c r="AI45" i="6" s="1"/>
  <c r="J22" i="6"/>
  <c r="AB22" i="6" s="1"/>
  <c r="AI22" i="6" s="1"/>
  <c r="A22" i="7" s="1"/>
  <c r="J18" i="6"/>
  <c r="AB18" i="6" s="1"/>
  <c r="AI18" i="6" s="1"/>
  <c r="A18" i="7" s="1"/>
  <c r="J61" i="6"/>
  <c r="AB61" i="6" s="1"/>
  <c r="AI61" i="6" s="1"/>
  <c r="A61" i="7" s="1"/>
  <c r="J50" i="6"/>
  <c r="AB50" i="6" s="1"/>
  <c r="AI50" i="6" s="1"/>
  <c r="A50" i="7" s="1"/>
  <c r="J39" i="6"/>
  <c r="AB39" i="6" s="1"/>
  <c r="AI39" i="6" s="1"/>
  <c r="A39" i="7" s="1"/>
  <c r="J42" i="6"/>
  <c r="AB42" i="6" s="1"/>
  <c r="AI42" i="6" s="1"/>
  <c r="A42" i="7" s="1"/>
  <c r="J30" i="6"/>
  <c r="AB30" i="6" s="1"/>
  <c r="AI30" i="6" s="1"/>
  <c r="J26" i="6"/>
  <c r="AB26" i="6" s="1"/>
  <c r="AI26" i="6" s="1"/>
  <c r="A26" i="7" s="1"/>
  <c r="J52" i="6"/>
  <c r="AB52" i="6" s="1"/>
  <c r="AI52" i="6" s="1"/>
  <c r="A52" i="7" s="1"/>
  <c r="J49" i="6"/>
  <c r="AB49" i="6" s="1"/>
  <c r="AI49" i="6" s="1"/>
  <c r="A49" i="7" s="1"/>
  <c r="J34" i="6"/>
  <c r="AB34" i="6" s="1"/>
  <c r="AI34" i="6" s="1"/>
  <c r="A34" i="7" s="1"/>
  <c r="J25" i="6"/>
  <c r="AB25" i="6" s="1"/>
  <c r="AI25" i="6" s="1"/>
  <c r="A25" i="7" s="1"/>
  <c r="J57" i="6"/>
  <c r="AB57" i="6" s="1"/>
  <c r="AI57" i="6" s="1"/>
  <c r="J54" i="6"/>
  <c r="AB54" i="6" s="1"/>
  <c r="AI54" i="6" s="1"/>
  <c r="A54" i="7" s="1"/>
  <c r="A2" i="7"/>
  <c r="J3" i="4"/>
  <c r="F7" i="1" s="1"/>
  <c r="J19" i="4"/>
  <c r="F20" i="1" s="1"/>
  <c r="J18" i="4"/>
  <c r="F19" i="1" s="1"/>
  <c r="J22" i="4"/>
  <c r="F23" i="1" s="1"/>
  <c r="J20" i="4"/>
  <c r="F21" i="1" s="1"/>
  <c r="A1" i="3"/>
  <c r="J5" i="4"/>
  <c r="F9" i="1" s="1"/>
  <c r="J7" i="4"/>
  <c r="F11" i="1" s="1"/>
  <c r="J21" i="4"/>
  <c r="F22" i="1" s="1"/>
  <c r="J9" i="4"/>
  <c r="F13" i="1" s="1"/>
  <c r="J6" i="4"/>
  <c r="F10" i="1" s="1"/>
  <c r="J4" i="4"/>
  <c r="F8" i="1" s="1"/>
  <c r="S2" i="4" l="1"/>
  <c r="S29" i="4"/>
  <c r="M2" i="3" s="1"/>
  <c r="V2" i="4"/>
  <c r="O2" i="3" s="1"/>
  <c r="N2" i="3"/>
  <c r="L161" i="1"/>
  <c r="C15" i="3"/>
  <c r="V2" i="3"/>
  <c r="E127" i="6"/>
  <c r="A45" i="7"/>
  <c r="A30" i="7"/>
  <c r="A57" i="7"/>
  <c r="J24" i="4"/>
  <c r="AQ5" i="4" s="1"/>
  <c r="D17" i="3" s="1"/>
  <c r="F25" i="1"/>
  <c r="J12" i="4"/>
  <c r="L163" i="1" l="1"/>
  <c r="N163" i="1" s="1"/>
  <c r="N161" i="1"/>
  <c r="D33" i="1"/>
  <c r="E128" i="6"/>
  <c r="J36" i="1" s="1"/>
  <c r="T2" i="3"/>
  <c r="J27" i="4"/>
  <c r="J7" i="3" s="1"/>
  <c r="AQ4" i="4"/>
  <c r="D16" i="3" s="1"/>
  <c r="S2" i="3"/>
  <c r="J25" i="4"/>
  <c r="J28" i="4" s="1"/>
  <c r="J8" i="3" s="1"/>
  <c r="Z44" i="2" l="1"/>
  <c r="F82" i="1" s="1"/>
  <c r="J58" i="6" s="1"/>
  <c r="AB58" i="6" s="1"/>
  <c r="AI58" i="6" s="1"/>
  <c r="A58" i="7" s="1"/>
  <c r="U2522" i="2"/>
  <c r="AA44" i="2" s="1"/>
  <c r="AB44" i="2" s="1"/>
  <c r="U2762" i="2"/>
  <c r="AA48" i="2" s="1"/>
  <c r="AB48" i="2" s="1"/>
  <c r="Z48" i="2"/>
  <c r="F86" i="1" s="1"/>
  <c r="J62" i="6" s="1"/>
  <c r="AB62" i="6" s="1"/>
  <c r="AI62" i="6" s="1"/>
  <c r="A62" i="7" s="1"/>
  <c r="Y34" i="2"/>
  <c r="Y8" i="2"/>
  <c r="Y51" i="2"/>
  <c r="U1142" i="2"/>
  <c r="AA21" i="2" s="1"/>
  <c r="AB21" i="2" s="1"/>
  <c r="Z21" i="2"/>
  <c r="F59" i="1" s="1"/>
  <c r="J35" i="6" s="1"/>
  <c r="AB35" i="6" s="1"/>
  <c r="AI35" i="6" s="1"/>
  <c r="A35" i="7" s="1"/>
  <c r="Y50" i="2"/>
  <c r="Y46" i="2"/>
  <c r="Y24" i="2"/>
  <c r="Y15" i="2"/>
  <c r="U482" i="2"/>
  <c r="AA10" i="2" s="1"/>
  <c r="AB10" i="2" s="1"/>
  <c r="Z10" i="2"/>
  <c r="F48" i="1" s="1"/>
  <c r="J24" i="6" s="1"/>
  <c r="AB24" i="6" s="1"/>
  <c r="AI24" i="6" s="1"/>
  <c r="A24" i="7" s="1"/>
  <c r="U302" i="2"/>
  <c r="AA7" i="2" s="1"/>
  <c r="AB7" i="2" s="1"/>
  <c r="Z7" i="2"/>
  <c r="F45" i="1" s="1"/>
  <c r="J21" i="6" s="1"/>
  <c r="AB21" i="6" s="1"/>
  <c r="AI21" i="6" s="1"/>
  <c r="A21" i="7" s="1"/>
  <c r="Y11" i="2"/>
  <c r="Y44" i="2"/>
  <c r="U1922" i="2"/>
  <c r="AA34" i="2" s="1"/>
  <c r="AB34" i="2" s="1"/>
  <c r="Z34" i="2"/>
  <c r="F72" i="1" s="1"/>
  <c r="J48" i="6" s="1"/>
  <c r="AB48" i="6" s="1"/>
  <c r="AI48" i="6" s="1"/>
  <c r="A48" i="7" s="1"/>
  <c r="Y48" i="2"/>
  <c r="Y37" i="2"/>
  <c r="Z51" i="2"/>
  <c r="F89" i="1" s="1"/>
  <c r="J65" i="6" s="1"/>
  <c r="AB65" i="6" s="1"/>
  <c r="AI65" i="6" s="1"/>
  <c r="A65" i="7" s="1"/>
  <c r="U2942" i="2"/>
  <c r="AA51" i="2" s="1"/>
  <c r="AB51" i="2" s="1"/>
  <c r="Y28" i="2"/>
  <c r="Y40" i="2"/>
  <c r="U2102" i="2"/>
  <c r="AA37" i="2" s="1"/>
  <c r="AB37" i="2" s="1"/>
  <c r="Z37" i="2"/>
  <c r="F75" i="1" s="1"/>
  <c r="J51" i="6" s="1"/>
  <c r="AB51" i="6" s="1"/>
  <c r="AI51" i="6" s="1"/>
  <c r="A51" i="7" s="1"/>
  <c r="U242" i="2"/>
  <c r="AA6" i="2" s="1"/>
  <c r="AB6" i="2" s="1"/>
  <c r="Z6" i="2"/>
  <c r="Y7" i="2"/>
  <c r="U1322" i="2"/>
  <c r="AA24" i="2" s="1"/>
  <c r="AB24" i="2" s="1"/>
  <c r="Z24" i="2"/>
  <c r="F62" i="1" s="1"/>
  <c r="J38" i="6" s="1"/>
  <c r="AB38" i="6" s="1"/>
  <c r="AI38" i="6" s="1"/>
  <c r="A38" i="7" s="1"/>
  <c r="Y32" i="2"/>
  <c r="F44" i="1" l="1"/>
  <c r="J20" i="6" s="1"/>
  <c r="AB20" i="6" s="1"/>
  <c r="AI20" i="6" s="1"/>
  <c r="A20" i="7" s="1"/>
  <c r="M3002" i="2" l="1"/>
  <c r="L3002" i="2"/>
  <c r="R3062" i="2"/>
  <c r="Q3062" i="2"/>
  <c r="T3062" i="2"/>
  <c r="F193" i="1" s="1"/>
  <c r="J101" i="6" s="1"/>
  <c r="X101" i="6" s="1"/>
  <c r="AI101" i="6" s="1"/>
  <c r="A101" i="7" s="1"/>
  <c r="U3062" i="2"/>
  <c r="V3062" i="2" s="1"/>
  <c r="I3002" i="2"/>
  <c r="H3002" i="2"/>
  <c r="L3062" i="2"/>
  <c r="M3062" i="2"/>
  <c r="I3062" i="2"/>
  <c r="H3062" i="2"/>
  <c r="Q3002" i="2"/>
  <c r="T3002" i="2"/>
  <c r="F192" i="1" s="1"/>
  <c r="J100" i="6" s="1"/>
  <c r="X100" i="6" s="1"/>
  <c r="AI100" i="6" s="1"/>
  <c r="A100" i="7" s="1"/>
  <c r="R3002" i="2"/>
  <c r="U3002" i="2"/>
  <c r="V3002" i="2" s="1"/>
  <c r="V3001" i="2" l="1"/>
  <c r="AP2" i="4" s="1"/>
  <c r="C14" i="3" l="1"/>
  <c r="S610" i="2"/>
  <c r="F1938" i="2"/>
  <c r="S492" i="2"/>
  <c r="S921" i="2"/>
  <c r="S1973" i="2"/>
  <c r="S1750" i="2"/>
  <c r="S328" i="2"/>
  <c r="F384" i="2"/>
  <c r="S2102" i="2"/>
  <c r="S1121" i="2"/>
  <c r="S2177" i="2"/>
  <c r="S2002" i="2"/>
  <c r="S602" i="2"/>
  <c r="S172" i="2"/>
  <c r="F185" i="2"/>
  <c r="S2286" i="2"/>
  <c r="S1753" i="2"/>
  <c r="S910" i="2"/>
  <c r="J367" i="2"/>
  <c r="S1129" i="2"/>
  <c r="S2986" i="2"/>
  <c r="S2750" i="2"/>
  <c r="S927" i="2"/>
  <c r="N914" i="2"/>
  <c r="S2955" i="2"/>
  <c r="S2954" i="2"/>
  <c r="N1584" i="2"/>
  <c r="K1262" i="2"/>
  <c r="F2121" i="2"/>
  <c r="F2295" i="2"/>
  <c r="J602" i="2"/>
  <c r="N922" i="2"/>
  <c r="S526" i="2"/>
  <c r="S642" i="2"/>
  <c r="F1390" i="2"/>
  <c r="O62" i="2"/>
  <c r="S369" i="2"/>
  <c r="N2766" i="2"/>
  <c r="S2284" i="2"/>
  <c r="S2050" i="2"/>
  <c r="S124" i="2"/>
  <c r="J2104" i="2"/>
  <c r="S332" i="2"/>
  <c r="N793" i="2"/>
  <c r="S2748" i="2"/>
  <c r="B2582" i="2"/>
  <c r="S1944" i="2"/>
  <c r="J2643" i="2"/>
  <c r="J487" i="2"/>
  <c r="S2947" i="2"/>
  <c r="S269" i="2"/>
  <c r="S2540" i="2"/>
  <c r="N663" i="2"/>
  <c r="N249" i="2"/>
  <c r="F140" i="2"/>
  <c r="N1334" i="2"/>
  <c r="S151" i="2"/>
  <c r="S871" i="2"/>
  <c r="F1813" i="2"/>
  <c r="N916" i="2"/>
  <c r="S144" i="2"/>
  <c r="S1747" i="2"/>
  <c r="F370" i="2"/>
  <c r="S350" i="2"/>
  <c r="N1570" i="2"/>
  <c r="S890" i="2"/>
  <c r="S566" i="2"/>
  <c r="N3015" i="2"/>
  <c r="K1982" i="2"/>
  <c r="K362" i="2"/>
  <c r="F607" i="2"/>
  <c r="S2555" i="2"/>
  <c r="S607" i="2"/>
  <c r="F12" i="2"/>
  <c r="S842" i="2"/>
  <c r="S543" i="2"/>
  <c r="N1448" i="2"/>
  <c r="S2326" i="2"/>
  <c r="S1117" i="2"/>
  <c r="N1104" i="2"/>
  <c r="F303" i="2"/>
  <c r="F2522" i="2"/>
  <c r="S1192" i="2"/>
  <c r="O2402" i="2"/>
  <c r="J1925" i="2"/>
  <c r="S3135" i="2"/>
  <c r="N1402" i="2"/>
  <c r="S2490" i="2"/>
  <c r="J368" i="2"/>
  <c r="S312" i="2"/>
  <c r="N3076" i="2"/>
  <c r="F1745" i="2"/>
  <c r="S2563" i="2"/>
  <c r="S650" i="2"/>
  <c r="N2658" i="2"/>
  <c r="S1927" i="2"/>
  <c r="O2222" i="2"/>
  <c r="S2570" i="2"/>
  <c r="S2027" i="2"/>
  <c r="J1330" i="2"/>
  <c r="S618" i="2"/>
  <c r="S2163" i="2"/>
  <c r="S874" i="2"/>
  <c r="S1570" i="2"/>
  <c r="N1580" i="2"/>
  <c r="F1577" i="2"/>
  <c r="S2746" i="2"/>
  <c r="F2107" i="2"/>
  <c r="J547" i="2"/>
  <c r="J302" i="2"/>
  <c r="N1090" i="2"/>
  <c r="S1592" i="2"/>
  <c r="N1627" i="2"/>
  <c r="S2987" i="2"/>
  <c r="S2046" i="2"/>
  <c r="S2118" i="2"/>
  <c r="S1152" i="2"/>
  <c r="N1089" i="2"/>
  <c r="F191" i="2"/>
  <c r="S2315" i="2"/>
  <c r="F1382" i="2"/>
  <c r="N2775" i="2"/>
  <c r="S2973" i="2"/>
  <c r="J787" i="2"/>
  <c r="N924" i="2"/>
  <c r="N1220" i="2"/>
  <c r="J370" i="2"/>
  <c r="S306" i="2"/>
  <c r="F2642" i="2"/>
  <c r="S639" i="2"/>
  <c r="S518" i="2"/>
  <c r="O2" i="2"/>
  <c r="N1218" i="2"/>
  <c r="F2782" i="2"/>
  <c r="F372" i="2"/>
  <c r="N798" i="2"/>
  <c r="K602" i="2"/>
  <c r="S1781" i="2"/>
  <c r="N191" i="2"/>
  <c r="G2042" i="2"/>
  <c r="S384" i="2"/>
  <c r="F504" i="2"/>
  <c r="S347" i="2"/>
  <c r="S904" i="2"/>
  <c r="S2718" i="2"/>
  <c r="J250" i="2"/>
  <c r="F2535" i="2"/>
  <c r="J1870" i="2"/>
  <c r="N851" i="2"/>
  <c r="F913" i="2"/>
  <c r="F1574" i="2"/>
  <c r="F2961" i="2"/>
  <c r="S1603" i="2"/>
  <c r="F129" i="2"/>
  <c r="K1682" i="2"/>
  <c r="F2768" i="2"/>
  <c r="S582" i="2"/>
  <c r="S3020" i="2"/>
  <c r="J62" i="2"/>
  <c r="F382" i="2"/>
  <c r="S2946" i="2"/>
  <c r="F1404" i="2"/>
  <c r="S500" i="2"/>
  <c r="S1588" i="2"/>
  <c r="S1335" i="2"/>
  <c r="S2560" i="2"/>
  <c r="F131" i="2"/>
  <c r="S2742" i="2"/>
  <c r="N1574" i="2"/>
  <c r="O1802" i="2"/>
  <c r="S395" i="2"/>
  <c r="F2483" i="2"/>
  <c r="S651" i="2"/>
  <c r="N1456" i="2"/>
  <c r="S394" i="2"/>
  <c r="N2287" i="2"/>
  <c r="N186" i="2"/>
  <c r="N2645" i="2"/>
  <c r="F485" i="2"/>
  <c r="F1929" i="2"/>
  <c r="B842" i="2"/>
  <c r="S1996" i="2"/>
  <c r="S2992" i="2"/>
  <c r="S2018" i="2"/>
  <c r="N257" i="2"/>
  <c r="J2588" i="2"/>
  <c r="F321" i="2"/>
  <c r="S2020" i="2"/>
  <c r="F315" i="2"/>
  <c r="S2568" i="2"/>
  <c r="S845" i="2"/>
  <c r="S275" i="2"/>
  <c r="S3128" i="2"/>
  <c r="N668" i="2"/>
  <c r="N1458" i="2"/>
  <c r="G1982" i="2"/>
  <c r="F662" i="2"/>
  <c r="J782" i="2"/>
  <c r="F1820" i="2"/>
  <c r="S2060" i="2"/>
  <c r="K2102" i="2"/>
  <c r="S367" i="2"/>
  <c r="N142" i="2"/>
  <c r="S2799" i="2"/>
  <c r="N913" i="2"/>
  <c r="S3138" i="2"/>
  <c r="S2953" i="2"/>
  <c r="S2318" i="2"/>
  <c r="N2776" i="2"/>
  <c r="N919" i="2"/>
  <c r="S2776" i="2"/>
  <c r="S2145" i="2"/>
  <c r="J1263" i="2"/>
  <c r="S2978" i="2"/>
  <c r="S1596" i="2"/>
  <c r="F1936" i="2"/>
  <c r="S2324" i="2"/>
  <c r="S1359" i="2"/>
  <c r="S2057" i="2"/>
  <c r="F1084" i="2"/>
  <c r="S322" i="2"/>
  <c r="S125" i="2"/>
  <c r="F499" i="2"/>
  <c r="S284" i="2"/>
  <c r="N1098" i="2"/>
  <c r="S1961" i="2"/>
  <c r="S624" i="2"/>
  <c r="S272" i="2"/>
  <c r="F664" i="2"/>
  <c r="S2979" i="2"/>
  <c r="F542" i="2"/>
  <c r="F309" i="2"/>
  <c r="N1464" i="2"/>
  <c r="N1223" i="2"/>
  <c r="N2664" i="2"/>
  <c r="F1940" i="2"/>
  <c r="F794" i="2"/>
  <c r="S2950" i="2"/>
  <c r="N791" i="2"/>
  <c r="N1575" i="2"/>
  <c r="F2710" i="2"/>
  <c r="N2183" i="2"/>
  <c r="S2210" i="2"/>
  <c r="S3163" i="2"/>
  <c r="F368" i="2"/>
  <c r="S1329" i="2"/>
  <c r="F677" i="2"/>
  <c r="F2774" i="2"/>
  <c r="F552" i="2"/>
  <c r="F1582" i="2"/>
  <c r="J666" i="2"/>
  <c r="S1788" i="2"/>
  <c r="S2130" i="2"/>
  <c r="S629" i="2"/>
  <c r="S1364" i="2"/>
  <c r="S2510" i="2"/>
  <c r="J1387" i="2"/>
  <c r="N1390" i="2"/>
  <c r="S499" i="2"/>
  <c r="S940" i="2"/>
  <c r="J907" i="2"/>
  <c r="S2143" i="2"/>
  <c r="S653" i="2"/>
  <c r="S1605" i="2"/>
  <c r="S1760" i="2"/>
  <c r="N784" i="2"/>
  <c r="S256" i="2"/>
  <c r="N909" i="2"/>
  <c r="S2091" i="2"/>
  <c r="N1457" i="2"/>
  <c r="K1502" i="2"/>
  <c r="F1092" i="2"/>
  <c r="S1773" i="2"/>
  <c r="S1594" i="2"/>
  <c r="N2661" i="2"/>
  <c r="S283" i="2"/>
  <c r="S1108" i="2"/>
  <c r="F130" i="2"/>
  <c r="F1098" i="2"/>
  <c r="S2960" i="2"/>
  <c r="S2983" i="2"/>
  <c r="F799" i="2"/>
  <c r="S2561" i="2"/>
  <c r="J2585" i="2"/>
  <c r="N1640" i="2"/>
  <c r="N1339" i="2"/>
  <c r="S412" i="2"/>
  <c r="N1326" i="2"/>
  <c r="J1748" i="2"/>
  <c r="F1763" i="2"/>
  <c r="F127" i="2"/>
  <c r="F2773" i="2"/>
  <c r="N671" i="2"/>
  <c r="N1215" i="2"/>
  <c r="S2285" i="2"/>
  <c r="S3038" i="2"/>
  <c r="B2042" i="2"/>
  <c r="S916" i="2"/>
  <c r="N2644" i="2"/>
  <c r="J184" i="2"/>
  <c r="S2089" i="2"/>
  <c r="J304" i="2"/>
  <c r="S249" i="2"/>
  <c r="S2148" i="2"/>
  <c r="S604" i="2"/>
  <c r="F1389" i="2"/>
  <c r="F2718" i="2"/>
  <c r="J482" i="2"/>
  <c r="F184" i="2"/>
  <c r="N2304" i="2"/>
  <c r="N2663" i="2"/>
  <c r="N2778" i="2"/>
  <c r="F2943" i="2"/>
  <c r="F21" i="2"/>
  <c r="N136" i="2"/>
  <c r="S282" i="2"/>
  <c r="O2882" i="2"/>
  <c r="S860" i="2"/>
  <c r="N1810" i="2"/>
  <c r="S2813" i="2"/>
  <c r="S643" i="2"/>
  <c r="J729" i="2"/>
  <c r="S2731" i="2"/>
  <c r="B1502" i="2"/>
  <c r="J1145" i="2"/>
  <c r="S1322" i="2"/>
  <c r="N677" i="2"/>
  <c r="S922" i="2"/>
  <c r="O1622" i="2"/>
  <c r="N3079" i="2"/>
  <c r="J1508" i="2"/>
  <c r="S888" i="2"/>
  <c r="S2963" i="2"/>
  <c r="F502" i="2"/>
  <c r="S1339" i="2"/>
  <c r="F917" i="2"/>
  <c r="S507" i="2"/>
  <c r="F2297" i="2"/>
  <c r="J2648" i="2"/>
  <c r="O422" i="2"/>
  <c r="F438" i="2"/>
  <c r="S1774" i="2"/>
  <c r="S2709" i="2"/>
  <c r="S945" i="2"/>
  <c r="S862" i="2"/>
  <c r="S517" i="2"/>
  <c r="N843" i="2"/>
  <c r="J846" i="2"/>
  <c r="J1390" i="2"/>
  <c r="N2762" i="2"/>
  <c r="F383" i="2"/>
  <c r="F2767" i="2"/>
  <c r="F2902" i="2"/>
  <c r="S1966" i="2"/>
  <c r="S1935" i="2"/>
  <c r="S287" i="2"/>
  <c r="S1390" i="2"/>
  <c r="S1413" i="2"/>
  <c r="S2495" i="2"/>
  <c r="S3131" i="2"/>
  <c r="J1922" i="2"/>
  <c r="S1386" i="2"/>
  <c r="S371" i="2"/>
  <c r="F8" i="2"/>
  <c r="F1087" i="2"/>
  <c r="S572" i="2"/>
  <c r="F2899" i="2"/>
  <c r="F624" i="2"/>
  <c r="N782" i="2"/>
  <c r="F903" i="2"/>
  <c r="J2889" i="2"/>
  <c r="F2655" i="2"/>
  <c r="N1395" i="2"/>
  <c r="S636" i="2"/>
  <c r="J2525" i="2"/>
  <c r="F1396" i="2"/>
  <c r="S1411" i="2"/>
  <c r="G2222" i="2"/>
  <c r="F2705" i="2"/>
  <c r="K2942" i="2"/>
  <c r="J1924" i="2"/>
  <c r="F364" i="2"/>
  <c r="S2744" i="2"/>
  <c r="S2958" i="2"/>
  <c r="S949" i="2"/>
  <c r="S1342" i="2"/>
  <c r="J64" i="2"/>
  <c r="S345" i="2"/>
  <c r="J1927" i="2"/>
  <c r="F374" i="2"/>
  <c r="S2030" i="2"/>
  <c r="S2021" i="2"/>
  <c r="F16" i="2"/>
  <c r="S2067" i="2"/>
  <c r="S605" i="2"/>
  <c r="F1097" i="2"/>
  <c r="S1148" i="2"/>
  <c r="S2970" i="2"/>
  <c r="N2295" i="2"/>
  <c r="S3111" i="2"/>
  <c r="S918" i="2"/>
  <c r="F1935" i="2"/>
  <c r="S136" i="2"/>
  <c r="J543" i="2"/>
  <c r="F2711" i="2"/>
  <c r="F486" i="2"/>
  <c r="S160" i="2"/>
  <c r="O722" i="2"/>
  <c r="S1343" i="2"/>
  <c r="K1022" i="2"/>
  <c r="J422" i="2"/>
  <c r="N2173" i="2"/>
  <c r="F1397" i="2"/>
  <c r="N908" i="2"/>
  <c r="S1097" i="2"/>
  <c r="S1765" i="2"/>
  <c r="J843" i="2"/>
  <c r="J307" i="2"/>
  <c r="S554" i="2"/>
  <c r="J130" i="2"/>
  <c r="J1562" i="2"/>
  <c r="N182" i="2"/>
  <c r="S1954" i="2"/>
  <c r="J662" i="2"/>
  <c r="N1636" i="2"/>
  <c r="S2152" i="2"/>
  <c r="S876" i="2"/>
  <c r="F435" i="2"/>
  <c r="S1334" i="2"/>
  <c r="S644" i="2"/>
  <c r="S617" i="2"/>
  <c r="F614" i="2"/>
  <c r="F786" i="2"/>
  <c r="S2532" i="2"/>
  <c r="N904" i="2"/>
  <c r="F2544" i="2"/>
  <c r="S2732" i="2"/>
  <c r="N2285" i="2"/>
  <c r="F1104" i="2"/>
  <c r="J788" i="2"/>
  <c r="S2108" i="2"/>
  <c r="S1174" i="2"/>
  <c r="S2479" i="2"/>
  <c r="F1754" i="2"/>
  <c r="S2703" i="2"/>
  <c r="S936" i="2"/>
  <c r="S563" i="2"/>
  <c r="N2646" i="2"/>
  <c r="N1325" i="2"/>
  <c r="F2763" i="2"/>
  <c r="N910" i="2"/>
  <c r="S2539" i="2"/>
  <c r="F1563" i="2"/>
  <c r="S1165" i="2"/>
  <c r="N2654" i="2"/>
  <c r="S1779" i="2"/>
  <c r="S1937" i="2"/>
  <c r="S548" i="2"/>
  <c r="S1925" i="2"/>
  <c r="F10" i="2"/>
  <c r="S1372" i="2"/>
  <c r="S1608" i="2"/>
  <c r="J2767" i="2"/>
  <c r="S130" i="2"/>
  <c r="S1362" i="2"/>
  <c r="F1926" i="2"/>
  <c r="O1262" i="2"/>
  <c r="N664" i="2"/>
  <c r="S152" i="2"/>
  <c r="F488" i="2"/>
  <c r="S1951" i="2"/>
  <c r="S906" i="2"/>
  <c r="N848" i="2"/>
  <c r="S319" i="2"/>
  <c r="N3008" i="2"/>
  <c r="S3008" i="2"/>
  <c r="S935" i="2"/>
  <c r="S2805" i="2"/>
  <c r="J2583" i="2"/>
  <c r="F436" i="2"/>
  <c r="S1169" i="2"/>
  <c r="J189" i="2"/>
  <c r="J1150" i="2"/>
  <c r="S158" i="2"/>
  <c r="F2109" i="2"/>
  <c r="F1943" i="2"/>
  <c r="J486" i="2"/>
  <c r="F796" i="2"/>
  <c r="S1962" i="2"/>
  <c r="S289" i="2"/>
  <c r="N1103" i="2"/>
  <c r="J1383" i="2"/>
  <c r="F914" i="2"/>
  <c r="S591" i="2"/>
  <c r="F545" i="2"/>
  <c r="N2784" i="2"/>
  <c r="J1146" i="2"/>
  <c r="F14" i="2"/>
  <c r="N1447" i="2"/>
  <c r="N800" i="2"/>
  <c r="S349" i="2"/>
  <c r="F910" i="2"/>
  <c r="F2474" i="2"/>
  <c r="S917" i="2"/>
  <c r="S1115" i="2"/>
  <c r="S2975" i="2"/>
  <c r="F2484" i="2"/>
  <c r="J2649" i="2"/>
  <c r="N1576" i="2"/>
  <c r="F1762" i="2"/>
  <c r="S2572" i="2"/>
  <c r="F2958" i="2"/>
  <c r="S948" i="2"/>
  <c r="S1782" i="2"/>
  <c r="J3002" i="2"/>
  <c r="S1345" i="2"/>
  <c r="S2061" i="2"/>
  <c r="S2141" i="2"/>
  <c r="B1262" i="2"/>
  <c r="F2778" i="2"/>
  <c r="S1742" i="2"/>
  <c r="F1928" i="2"/>
  <c r="N1568" i="2"/>
  <c r="G962" i="2"/>
  <c r="S585" i="2"/>
  <c r="S293" i="2"/>
  <c r="K2402" i="2"/>
  <c r="N1335" i="2"/>
  <c r="N2782" i="2"/>
  <c r="F546" i="2"/>
  <c r="F2947" i="2"/>
  <c r="S131" i="2"/>
  <c r="S2951" i="2"/>
  <c r="F919" i="2"/>
  <c r="S2197" i="2"/>
  <c r="K2522" i="2"/>
  <c r="O2582" i="2"/>
  <c r="S1361" i="2"/>
  <c r="F912" i="2"/>
  <c r="S1994" i="2"/>
  <c r="F1403" i="2"/>
  <c r="F2901" i="2"/>
  <c r="N2297" i="2"/>
  <c r="F124" i="2"/>
  <c r="N3017" i="2"/>
  <c r="N859" i="2"/>
  <c r="N545" i="2"/>
  <c r="K1862" i="2"/>
  <c r="S2085" i="2"/>
  <c r="N863" i="2"/>
  <c r="S928" i="2"/>
  <c r="S1168" i="2"/>
  <c r="S2745" i="2"/>
  <c r="S1176" i="2"/>
  <c r="S2964" i="2"/>
  <c r="S2773" i="2"/>
  <c r="F373" i="2"/>
  <c r="S1369" i="2"/>
  <c r="S2573" i="2"/>
  <c r="S1964" i="2"/>
  <c r="S863" i="2"/>
  <c r="G2942" i="2"/>
  <c r="S2705" i="2"/>
  <c r="S1769" i="2"/>
  <c r="N2642" i="2"/>
  <c r="S1970" i="2"/>
  <c r="F795" i="2"/>
  <c r="S2956" i="2"/>
  <c r="N1453" i="2"/>
  <c r="J2888" i="2"/>
  <c r="S2323" i="2"/>
  <c r="F498" i="2"/>
  <c r="K62" i="2"/>
  <c r="S2332" i="2"/>
  <c r="F123" i="2"/>
  <c r="F904" i="2"/>
  <c r="F2525" i="2"/>
  <c r="F367" i="2"/>
  <c r="J1386" i="2"/>
  <c r="S570" i="2"/>
  <c r="S327" i="2"/>
  <c r="J1746" i="2"/>
  <c r="S2001" i="2"/>
  <c r="N2299" i="2"/>
  <c r="S2811" i="2"/>
  <c r="S2047" i="2"/>
  <c r="S2554" i="2"/>
  <c r="N1324" i="2"/>
  <c r="G2162" i="2"/>
  <c r="S590" i="2"/>
  <c r="S2289" i="2"/>
  <c r="N2284" i="2"/>
  <c r="S878" i="2"/>
  <c r="F674" i="2"/>
  <c r="S1609" i="2"/>
  <c r="F2654" i="2"/>
  <c r="S1127" i="2"/>
  <c r="S2123" i="2"/>
  <c r="S380" i="2"/>
  <c r="S265" i="2"/>
  <c r="J668" i="2"/>
  <c r="S2489" i="2"/>
  <c r="S3136" i="2"/>
  <c r="S413" i="2"/>
  <c r="F428" i="2"/>
  <c r="S649" i="2"/>
  <c r="N1564" i="2"/>
  <c r="S1756" i="2"/>
  <c r="N802" i="2"/>
  <c r="S1606" i="2"/>
  <c r="S1586" i="2"/>
  <c r="F1814" i="2"/>
  <c r="S914" i="2"/>
  <c r="S3147" i="2"/>
  <c r="J784" i="2"/>
  <c r="S1599" i="2"/>
  <c r="F1753" i="2"/>
  <c r="S383" i="2"/>
  <c r="J69" i="2"/>
  <c r="S2945" i="2"/>
  <c r="S911" i="2"/>
  <c r="S2509" i="2"/>
  <c r="S307" i="2"/>
  <c r="S2064" i="2"/>
  <c r="S2059" i="2"/>
  <c r="F2660" i="2"/>
  <c r="S138" i="2"/>
  <c r="J2107" i="2"/>
  <c r="F2464" i="2"/>
  <c r="S902" i="2"/>
  <c r="S2801" i="2"/>
  <c r="S2533" i="2"/>
  <c r="J610" i="2"/>
  <c r="N1820" i="2"/>
  <c r="S2769" i="2"/>
  <c r="S348" i="2"/>
  <c r="S2976" i="2"/>
  <c r="F190" i="2"/>
  <c r="F136" i="2"/>
  <c r="F1096" i="2"/>
  <c r="K2882" i="2"/>
  <c r="F2776" i="2"/>
  <c r="N1094" i="2"/>
  <c r="F1930" i="2"/>
  <c r="S2721" i="2"/>
  <c r="F1942" i="2"/>
  <c r="B242" i="2"/>
  <c r="S487" i="2"/>
  <c r="N1823" i="2"/>
  <c r="S1793" i="2"/>
  <c r="N1206" i="2"/>
  <c r="J608" i="2"/>
  <c r="S318" i="2"/>
  <c r="N1392" i="2"/>
  <c r="K422" i="2"/>
  <c r="S2048" i="2"/>
  <c r="S560" i="2"/>
  <c r="S2948" i="2"/>
  <c r="F1764" i="2"/>
  <c r="S1989" i="2"/>
  <c r="S1191" i="2"/>
  <c r="S2314" i="2"/>
  <c r="S334" i="2"/>
  <c r="S2470" i="2"/>
  <c r="N2783" i="2"/>
  <c r="S952" i="2"/>
  <c r="F1746" i="2"/>
  <c r="S2331" i="2"/>
  <c r="N862" i="2"/>
  <c r="N788" i="2"/>
  <c r="S404" i="2"/>
  <c r="J906" i="2"/>
  <c r="N2176" i="2"/>
  <c r="S630" i="2"/>
  <c r="F2110" i="2"/>
  <c r="N1452" i="2"/>
  <c r="N2298" i="2"/>
  <c r="N1814" i="2"/>
  <c r="N550" i="2"/>
  <c r="S2166" i="2"/>
  <c r="S2187" i="2"/>
  <c r="S2283" i="2"/>
  <c r="J1262" i="2"/>
  <c r="N1084" i="2"/>
  <c r="J1747" i="2"/>
  <c r="S1771" i="2"/>
  <c r="S2303" i="2"/>
  <c r="S1325" i="2"/>
  <c r="S251" i="2"/>
  <c r="F1401" i="2"/>
  <c r="S856" i="2"/>
  <c r="F2102" i="2"/>
  <c r="F2715" i="2"/>
  <c r="F7" i="2"/>
  <c r="F2708" i="2"/>
  <c r="N2300" i="2"/>
  <c r="N1444" i="2"/>
  <c r="S1932" i="2"/>
  <c r="S1150" i="2"/>
  <c r="S1562" i="2"/>
  <c r="S1401" i="2"/>
  <c r="F1756" i="2"/>
  <c r="S586" i="2"/>
  <c r="F20" i="2"/>
  <c r="F203" i="2"/>
  <c r="S351" i="2"/>
  <c r="G1622" i="2"/>
  <c r="S311" i="2"/>
  <c r="S399" i="2"/>
  <c r="S2199" i="2"/>
  <c r="J2530" i="2"/>
  <c r="F553" i="2"/>
  <c r="S915" i="2"/>
  <c r="J603" i="2"/>
  <c r="S2716" i="2"/>
  <c r="S396" i="2"/>
  <c r="S2788" i="2"/>
  <c r="N260" i="2"/>
  <c r="F2649" i="2"/>
  <c r="F2523" i="2"/>
  <c r="F1402" i="2"/>
  <c r="F141" i="2"/>
  <c r="S127" i="2"/>
  <c r="S1394" i="2"/>
  <c r="S3022" i="2"/>
  <c r="F1338" i="2"/>
  <c r="F2463" i="2"/>
  <c r="S1100" i="2"/>
  <c r="O1682" i="2"/>
  <c r="N1638" i="2"/>
  <c r="N2286" i="2"/>
  <c r="S1751" i="2"/>
  <c r="S634" i="2"/>
  <c r="J1565" i="2"/>
  <c r="J2105" i="2"/>
  <c r="F2533" i="2"/>
  <c r="S575" i="2"/>
  <c r="N801" i="2"/>
  <c r="S2783" i="2"/>
  <c r="N1102" i="2"/>
  <c r="S574" i="2"/>
  <c r="S340" i="2"/>
  <c r="S353" i="2"/>
  <c r="S592" i="2"/>
  <c r="F4" i="2"/>
  <c r="S387" i="2"/>
  <c r="F1103" i="2"/>
  <c r="S2523" i="2"/>
  <c r="F312" i="2"/>
  <c r="S1354" i="2"/>
  <c r="J126" i="2"/>
  <c r="F787" i="2"/>
  <c r="J1504" i="2"/>
  <c r="S2121" i="2"/>
  <c r="S252" i="2"/>
  <c r="B62" i="2"/>
  <c r="S1167" i="2"/>
  <c r="O782" i="2"/>
  <c r="S2762" i="2"/>
  <c r="N1338" i="2"/>
  <c r="J544" i="2"/>
  <c r="J2645" i="2"/>
  <c r="N1333" i="2"/>
  <c r="S2295" i="2"/>
  <c r="S556" i="2"/>
  <c r="F2406" i="2"/>
  <c r="F363" i="2"/>
  <c r="S581" i="2"/>
  <c r="S2989" i="2"/>
  <c r="S571" i="2"/>
  <c r="N1822" i="2"/>
  <c r="F2780" i="2"/>
  <c r="N1461" i="2"/>
  <c r="N2655" i="2"/>
  <c r="F2543" i="2"/>
  <c r="S1743" i="2"/>
  <c r="S286" i="2"/>
  <c r="S1607" i="2"/>
  <c r="S165" i="2"/>
  <c r="S2013" i="2"/>
  <c r="F2648" i="2"/>
  <c r="N2765" i="2"/>
  <c r="S2022" i="2"/>
  <c r="S304" i="2"/>
  <c r="S3154" i="2"/>
  <c r="N2294" i="2"/>
  <c r="N847" i="2"/>
  <c r="N790" i="2"/>
  <c r="S2045" i="2"/>
  <c r="J2644" i="2"/>
  <c r="J790" i="2"/>
  <c r="N123" i="2"/>
  <c r="S953" i="2"/>
  <c r="S1998" i="2"/>
  <c r="S1758" i="2"/>
  <c r="F378" i="2"/>
  <c r="F1807" i="2"/>
  <c r="S3009" i="2"/>
  <c r="N920" i="2"/>
  <c r="N670" i="2"/>
  <c r="S565" i="2"/>
  <c r="S3173" i="2"/>
  <c r="S2082" i="2"/>
  <c r="F13" i="2"/>
  <c r="S263" i="2"/>
  <c r="S1366" i="2"/>
  <c r="S261" i="2"/>
  <c r="S1746" i="2"/>
  <c r="N1341" i="2"/>
  <c r="N852" i="2"/>
  <c r="S2029" i="2"/>
  <c r="J366" i="2"/>
  <c r="S2501" i="2"/>
  <c r="J2650" i="2"/>
  <c r="B2162" i="2"/>
  <c r="S2138" i="2"/>
  <c r="S553" i="2"/>
  <c r="N1101" i="2"/>
  <c r="S2330" i="2"/>
  <c r="S1953" i="2"/>
  <c r="S366" i="2"/>
  <c r="F1925" i="2"/>
  <c r="N1572" i="2"/>
  <c r="J309" i="2"/>
  <c r="S858" i="2"/>
  <c r="J1930" i="2"/>
  <c r="F2416" i="2"/>
  <c r="S1791" i="2"/>
  <c r="J183" i="2"/>
  <c r="F803" i="2"/>
  <c r="S145" i="2"/>
  <c r="F798" i="2"/>
  <c r="F1344" i="2"/>
  <c r="S1336" i="2"/>
  <c r="S2464" i="2"/>
  <c r="S161" i="2"/>
  <c r="N187" i="2"/>
  <c r="S912" i="2"/>
  <c r="S579" i="2"/>
  <c r="S344" i="2"/>
  <c r="S864" i="2"/>
  <c r="F380" i="2"/>
  <c r="F17" i="2"/>
  <c r="N1450" i="2"/>
  <c r="S486" i="2"/>
  <c r="F1823" i="2"/>
  <c r="J1325" i="2"/>
  <c r="G2702" i="2"/>
  <c r="J125" i="2"/>
  <c r="S156" i="2"/>
  <c r="J2646" i="2"/>
  <c r="S551" i="2"/>
  <c r="N662" i="2"/>
  <c r="F1570" i="2"/>
  <c r="F22" i="2"/>
  <c r="S352" i="2"/>
  <c r="F792" i="2"/>
  <c r="S1429" i="2"/>
  <c r="S2529" i="2"/>
  <c r="N562" i="2"/>
  <c r="N1462" i="2"/>
  <c r="S2739" i="2"/>
  <c r="S2301" i="2"/>
  <c r="F1102" i="2"/>
  <c r="S2722" i="2"/>
  <c r="S638" i="2"/>
  <c r="F2950" i="2"/>
  <c r="N551" i="2"/>
  <c r="S2005" i="2"/>
  <c r="S933" i="2"/>
  <c r="N1805" i="2"/>
  <c r="N1330" i="2"/>
  <c r="S329" i="2"/>
  <c r="S3082" i="2"/>
  <c r="J724" i="2"/>
  <c r="K302" i="2"/>
  <c r="F2784" i="2"/>
  <c r="S132" i="2"/>
  <c r="B1982" i="2"/>
  <c r="G2342" i="2"/>
  <c r="J850" i="2"/>
  <c r="S2032" i="2"/>
  <c r="S1348" i="2"/>
  <c r="S2812" i="2"/>
  <c r="S1412" i="2"/>
  <c r="F2298" i="2"/>
  <c r="J362" i="2"/>
  <c r="J663" i="2"/>
  <c r="N1082" i="2"/>
  <c r="J1867" i="2"/>
  <c r="S578" i="2"/>
  <c r="F2282" i="2"/>
  <c r="S533" i="2"/>
  <c r="S567" i="2"/>
  <c r="F1329" i="2"/>
  <c r="F2480" i="2"/>
  <c r="O1862" i="2"/>
  <c r="F189" i="2"/>
  <c r="F915" i="2"/>
  <c r="F489" i="2"/>
  <c r="S3013" i="2"/>
  <c r="S1955" i="2"/>
  <c r="N679" i="2"/>
  <c r="S2552" i="2"/>
  <c r="N799" i="2"/>
  <c r="F24" i="2"/>
  <c r="S555" i="2"/>
  <c r="S1123" i="2"/>
  <c r="S2133" i="2"/>
  <c r="F2541" i="2"/>
  <c r="J247" i="2"/>
  <c r="K1922" i="2"/>
  <c r="S2190" i="2"/>
  <c r="S2006" i="2"/>
  <c r="S1968" i="2"/>
  <c r="N1623" i="2"/>
  <c r="F2422" i="2"/>
  <c r="S546" i="2"/>
  <c r="S926" i="2"/>
  <c r="S2566" i="2"/>
  <c r="S2944" i="2"/>
  <c r="S606" i="2"/>
  <c r="S1787" i="2"/>
  <c r="S494" i="2"/>
  <c r="S2017" i="2"/>
  <c r="S1786" i="2"/>
  <c r="S925" i="2"/>
  <c r="S331" i="2"/>
  <c r="S148" i="2"/>
  <c r="F2716" i="2"/>
  <c r="S330" i="2"/>
  <c r="F2723" i="2"/>
  <c r="S1755" i="2"/>
  <c r="J363" i="2"/>
  <c r="S1775" i="2"/>
  <c r="G2822" i="2"/>
  <c r="S2528" i="2"/>
  <c r="F2955" i="2"/>
  <c r="S549" i="2"/>
  <c r="S2173" i="2"/>
  <c r="S2779" i="2"/>
  <c r="S564" i="2"/>
  <c r="S1095" i="2"/>
  <c r="S2124" i="2"/>
  <c r="F2712" i="2"/>
  <c r="F800" i="2"/>
  <c r="F134" i="2"/>
  <c r="K1742" i="2"/>
  <c r="S2144" i="2"/>
  <c r="F1567" i="2"/>
  <c r="S2104" i="2"/>
  <c r="F2482" i="2"/>
  <c r="F2301" i="2"/>
  <c r="B2222" i="2"/>
  <c r="F911" i="2"/>
  <c r="S1187" i="2"/>
  <c r="N246" i="2"/>
  <c r="J242" i="2"/>
  <c r="N2471" i="2"/>
  <c r="S867" i="2"/>
  <c r="S2290" i="2"/>
  <c r="N3065" i="2"/>
  <c r="S3031" i="2"/>
  <c r="B1622" i="2"/>
  <c r="S257" i="2"/>
  <c r="S3123" i="2"/>
  <c r="S1142" i="2"/>
  <c r="S2765" i="2"/>
  <c r="N141" i="2"/>
  <c r="J664" i="2"/>
  <c r="S3149" i="2"/>
  <c r="S568" i="2"/>
  <c r="S2103" i="2"/>
  <c r="S268" i="2"/>
  <c r="N1393" i="2"/>
  <c r="F2104" i="2"/>
  <c r="F304" i="2"/>
  <c r="S1398" i="2"/>
  <c r="S889" i="2"/>
  <c r="F1392" i="2"/>
  <c r="N144" i="2"/>
  <c r="F608" i="2"/>
  <c r="F2702" i="2"/>
  <c r="S3030" i="2"/>
  <c r="S2169" i="2"/>
  <c r="S652" i="2"/>
  <c r="J1389" i="2"/>
  <c r="S2974" i="2"/>
  <c r="S2558" i="2"/>
  <c r="S1585" i="2"/>
  <c r="J369" i="2"/>
  <c r="S1367" i="2"/>
  <c r="N248" i="2"/>
  <c r="N1388" i="2"/>
  <c r="F1744" i="2"/>
  <c r="S2478" i="2"/>
  <c r="J605" i="2"/>
  <c r="N906" i="2"/>
  <c r="N1384" i="2"/>
  <c r="O2342" i="2"/>
  <c r="J423" i="2"/>
  <c r="F2717" i="2"/>
  <c r="F495" i="2"/>
  <c r="F1332" i="2"/>
  <c r="S315" i="2"/>
  <c r="S558" i="2"/>
  <c r="S2556" i="2"/>
  <c r="F1755" i="2"/>
  <c r="S1186" i="2"/>
  <c r="S1344" i="2"/>
  <c r="F1576" i="2"/>
  <c r="S407" i="2"/>
  <c r="F2538" i="2"/>
  <c r="F1564" i="2"/>
  <c r="S569" i="2"/>
  <c r="S1113" i="2"/>
  <c r="S260" i="2"/>
  <c r="S2777" i="2"/>
  <c r="J3066" i="2"/>
  <c r="N138" i="2"/>
  <c r="J1148" i="2"/>
  <c r="S1360" i="2"/>
  <c r="N130" i="2"/>
  <c r="S317" i="2"/>
  <c r="S2476" i="2"/>
  <c r="S587" i="2"/>
  <c r="S2058" i="2"/>
  <c r="S2535" i="2"/>
  <c r="S1423" i="2"/>
  <c r="J1142" i="2"/>
  <c r="S2305" i="2"/>
  <c r="S303" i="2"/>
  <c r="J1388" i="2"/>
  <c r="S1581" i="2"/>
  <c r="N680" i="2"/>
  <c r="S903" i="2"/>
  <c r="N3068" i="2"/>
  <c r="N1394" i="2"/>
  <c r="S2117" i="2"/>
  <c r="S907" i="2"/>
  <c r="J2529" i="2"/>
  <c r="J68" i="2"/>
  <c r="S3062" i="2"/>
  <c r="N2777" i="2"/>
  <c r="N194" i="2"/>
  <c r="J246" i="2"/>
  <c r="N1579" i="2"/>
  <c r="S2322" i="2"/>
  <c r="F562" i="2"/>
  <c r="S2715" i="2"/>
  <c r="F2893" i="2"/>
  <c r="F2471" i="2"/>
  <c r="S637" i="2"/>
  <c r="N796" i="2"/>
  <c r="S2809" i="2"/>
  <c r="N3014" i="2"/>
  <c r="F2113" i="2"/>
  <c r="S2110" i="2"/>
  <c r="J1265" i="2"/>
  <c r="F2120" i="2"/>
  <c r="J483" i="2"/>
  <c r="S2147" i="2"/>
  <c r="F1337" i="2"/>
  <c r="J903" i="2"/>
  <c r="N1567" i="2"/>
  <c r="S2546" i="2"/>
  <c r="S3043" i="2"/>
  <c r="S2472" i="2"/>
  <c r="S3107" i="2"/>
  <c r="J1566" i="2"/>
  <c r="S154" i="2"/>
  <c r="K482" i="2"/>
  <c r="S2557" i="2"/>
  <c r="J1266" i="2"/>
  <c r="S1930" i="2"/>
  <c r="S1357" i="2"/>
  <c r="S1432" i="2"/>
  <c r="S2074" i="2"/>
  <c r="S2116" i="2"/>
  <c r="N3011" i="2"/>
  <c r="S2467" i="2"/>
  <c r="F2291" i="2"/>
  <c r="J1863" i="2"/>
  <c r="S2282" i="2"/>
  <c r="S2729" i="2"/>
  <c r="S2198" i="2"/>
  <c r="S2086" i="2"/>
  <c r="S2201" i="2"/>
  <c r="F316" i="2"/>
  <c r="S379" i="2"/>
  <c r="S2212" i="2"/>
  <c r="S1323" i="2"/>
  <c r="N2774" i="2"/>
  <c r="J1328" i="2"/>
  <c r="F2904" i="2"/>
  <c r="N1344" i="2"/>
  <c r="S1566" i="2"/>
  <c r="G1682" i="2"/>
  <c r="S2171" i="2"/>
  <c r="F2657" i="2"/>
  <c r="S632" i="2"/>
  <c r="S3100" i="2"/>
  <c r="F192" i="2"/>
  <c r="F366" i="2"/>
  <c r="F623" i="2"/>
  <c r="S1090" i="2"/>
  <c r="S147" i="2"/>
  <c r="J1147" i="2"/>
  <c r="S2106" i="2"/>
  <c r="S2011" i="2"/>
  <c r="F501" i="2"/>
  <c r="N682" i="2"/>
  <c r="S1399" i="2"/>
  <c r="F6" i="2"/>
  <c r="J306" i="2"/>
  <c r="S611" i="2"/>
  <c r="S482" i="2"/>
  <c r="F2772" i="2"/>
  <c r="S1949" i="2"/>
  <c r="N795" i="2"/>
  <c r="N1403" i="2"/>
  <c r="S1094" i="2"/>
  <c r="S2293" i="2"/>
  <c r="N1336" i="2"/>
  <c r="N675" i="2"/>
  <c r="F494" i="2"/>
  <c r="F2292" i="2"/>
  <c r="F1395" i="2"/>
  <c r="J485" i="2"/>
  <c r="S2969" i="2"/>
  <c r="F605" i="2"/>
  <c r="S1396" i="2"/>
  <c r="F1400" i="2"/>
  <c r="S159" i="2"/>
  <c r="F2465" i="2"/>
  <c r="N911" i="2"/>
  <c r="F804" i="2"/>
  <c r="S2512" i="2"/>
  <c r="N3083" i="2"/>
  <c r="S2784" i="2"/>
  <c r="S1332" i="2"/>
  <c r="F2413" i="2"/>
  <c r="S1368" i="2"/>
  <c r="S947" i="2"/>
  <c r="S2802" i="2"/>
  <c r="S264" i="2"/>
  <c r="N666" i="2"/>
  <c r="S881" i="2"/>
  <c r="S3053" i="2"/>
  <c r="N1093" i="2"/>
  <c r="N804" i="2"/>
  <c r="S2571" i="2"/>
  <c r="N684" i="2"/>
  <c r="N2181" i="2"/>
  <c r="F2765" i="2"/>
  <c r="S950" i="2"/>
  <c r="S588" i="2"/>
  <c r="S3076" i="2"/>
  <c r="S615" i="2"/>
  <c r="F1089" i="2"/>
  <c r="F1100" i="2"/>
  <c r="J1324" i="2"/>
  <c r="S253" i="2"/>
  <c r="S1971" i="2"/>
  <c r="S944" i="2"/>
  <c r="N2662" i="2"/>
  <c r="S1575" i="2"/>
  <c r="S3047" i="2"/>
  <c r="S2120" i="2"/>
  <c r="J1567" i="2"/>
  <c r="F2664" i="2"/>
  <c r="F2414" i="2"/>
  <c r="N185" i="2"/>
  <c r="N2463" i="2"/>
  <c r="J2106" i="2"/>
  <c r="S389" i="2"/>
  <c r="N128" i="2"/>
  <c r="S1130" i="2"/>
  <c r="N1208" i="2"/>
  <c r="J1384" i="2"/>
  <c r="F618" i="2"/>
  <c r="F137" i="2"/>
  <c r="S2537" i="2"/>
  <c r="S2052" i="2"/>
  <c r="S1745" i="2"/>
  <c r="S2115" i="2"/>
  <c r="F1927" i="2"/>
  <c r="F924" i="2"/>
  <c r="S1934" i="2"/>
  <c r="S2712" i="2"/>
  <c r="S2083" i="2"/>
  <c r="S1419" i="2"/>
  <c r="J3007" i="2"/>
  <c r="S2569" i="2"/>
  <c r="S2770" i="2"/>
  <c r="S3071" i="2"/>
  <c r="N905" i="2"/>
  <c r="S3041" i="2"/>
  <c r="N864" i="2"/>
  <c r="S2565" i="2"/>
  <c r="S3087" i="2"/>
  <c r="S2202" i="2"/>
  <c r="N1639" i="2"/>
  <c r="S3083" i="2"/>
  <c r="S326" i="2"/>
  <c r="S1088" i="2"/>
  <c r="S1157" i="2"/>
  <c r="S2127" i="2"/>
  <c r="S2785" i="2"/>
  <c r="N1217" i="2"/>
  <c r="B1142" i="2"/>
  <c r="N2656" i="2"/>
  <c r="S1945" i="2"/>
  <c r="S267" i="2"/>
  <c r="N134" i="2"/>
  <c r="S512" i="2"/>
  <c r="F555" i="2"/>
  <c r="F2407" i="2"/>
  <c r="J2584" i="2"/>
  <c r="J243" i="2"/>
  <c r="S612" i="2"/>
  <c r="N183" i="2"/>
  <c r="N1644" i="2"/>
  <c r="S942" i="2"/>
  <c r="S1112" i="2"/>
  <c r="S550" i="2"/>
  <c r="S3018" i="2"/>
  <c r="N1085" i="2"/>
  <c r="J430" i="2"/>
  <c r="F2900" i="2"/>
  <c r="S1612" i="2"/>
  <c r="S2087" i="2"/>
  <c r="N1454" i="2"/>
  <c r="S390" i="2"/>
  <c r="J2763" i="2"/>
  <c r="N1099" i="2"/>
  <c r="F2479" i="2"/>
  <c r="N1571" i="2"/>
  <c r="J1143" i="2"/>
  <c r="F2540" i="2"/>
  <c r="S2320" i="2"/>
  <c r="J789" i="2"/>
  <c r="G2282" i="2"/>
  <c r="F365" i="2"/>
  <c r="F2302" i="2"/>
  <c r="F1325" i="2"/>
  <c r="N1566" i="2"/>
  <c r="S3132" i="2"/>
  <c r="S873" i="2"/>
  <c r="F432" i="2"/>
  <c r="S2737" i="2"/>
  <c r="S1986" i="2"/>
  <c r="S397" i="2"/>
  <c r="F1085" i="2"/>
  <c r="S943" i="2"/>
  <c r="N2643" i="2"/>
  <c r="S3124" i="2"/>
  <c r="S401" i="2"/>
  <c r="S2131" i="2"/>
  <c r="S620" i="2"/>
  <c r="F672" i="2"/>
  <c r="B722" i="2"/>
  <c r="S2316" i="2"/>
  <c r="S2183" i="2"/>
  <c r="S3064" i="2"/>
  <c r="J1326" i="2"/>
  <c r="S2128" i="2"/>
  <c r="S341" i="2"/>
  <c r="S2178" i="2"/>
  <c r="O2642" i="2"/>
  <c r="S2702" i="2"/>
  <c r="S2736" i="2"/>
  <c r="F2661" i="2"/>
  <c r="N787" i="2"/>
  <c r="S1353" i="2"/>
  <c r="S885" i="2"/>
  <c r="F676" i="2"/>
  <c r="S1092" i="2"/>
  <c r="G1202" i="2"/>
  <c r="N196" i="2"/>
  <c r="N2174" i="2"/>
  <c r="N251" i="2"/>
  <c r="S370" i="2"/>
  <c r="S2312" i="2"/>
  <c r="F377" i="2"/>
  <c r="N1397" i="2"/>
  <c r="S1132" i="2"/>
  <c r="F543" i="2"/>
  <c r="S255" i="2"/>
  <c r="F604" i="2"/>
  <c r="N3018" i="2"/>
  <c r="N2649" i="2"/>
  <c r="N2283" i="2"/>
  <c r="N129" i="2"/>
  <c r="J2768" i="2"/>
  <c r="B1022" i="2"/>
  <c r="S627" i="2"/>
  <c r="J2762" i="2"/>
  <c r="S3032" i="2"/>
  <c r="N3007" i="2"/>
  <c r="S3048" i="2"/>
  <c r="S1924" i="2"/>
  <c r="G1022" i="2"/>
  <c r="S511" i="2"/>
  <c r="F2709" i="2"/>
  <c r="S880" i="2"/>
  <c r="S525" i="2"/>
  <c r="S893" i="2"/>
  <c r="F1751" i="2"/>
  <c r="N1582" i="2"/>
  <c r="S1421" i="2"/>
  <c r="N2768" i="2"/>
  <c r="F683" i="2"/>
  <c r="F2884" i="2"/>
  <c r="S2567" i="2"/>
  <c r="N2763" i="2"/>
  <c r="S385" i="2"/>
  <c r="J63" i="2"/>
  <c r="S2771" i="2"/>
  <c r="F1323" i="2"/>
  <c r="S1943" i="2"/>
  <c r="F1761" i="2"/>
  <c r="F2766" i="2"/>
  <c r="S625" i="2"/>
  <c r="N1095" i="2"/>
  <c r="S2981" i="2"/>
  <c r="O2822" i="2"/>
  <c r="S310" i="2"/>
  <c r="S2474" i="2"/>
  <c r="N560" i="2"/>
  <c r="J3069" i="2"/>
  <c r="S246" i="2"/>
  <c r="S3045" i="2"/>
  <c r="S559" i="2"/>
  <c r="S861" i="2"/>
  <c r="F144" i="2"/>
  <c r="S3017" i="2"/>
  <c r="F2469" i="2"/>
  <c r="S170" i="2"/>
  <c r="S3172" i="2"/>
  <c r="S2543" i="2"/>
  <c r="F2103" i="2"/>
  <c r="J1744" i="2"/>
  <c r="F9" i="2"/>
  <c r="S3011" i="2"/>
  <c r="N3072" i="2"/>
  <c r="S2172" i="2"/>
  <c r="F2289" i="2"/>
  <c r="S1408" i="2"/>
  <c r="J249" i="2"/>
  <c r="S1748" i="2"/>
  <c r="S2500" i="2"/>
  <c r="S1102" i="2"/>
  <c r="F126" i="2"/>
  <c r="S1965" i="2"/>
  <c r="N1323" i="2"/>
  <c r="F2296" i="2"/>
  <c r="S1587" i="2"/>
  <c r="S1389" i="2"/>
  <c r="J1502" i="2"/>
  <c r="S2126" i="2"/>
  <c r="S1328" i="2"/>
  <c r="F2293" i="2"/>
  <c r="S2333" i="2"/>
  <c r="S3024" i="2"/>
  <c r="S937" i="2"/>
  <c r="S2111" i="2"/>
  <c r="S872" i="2"/>
  <c r="J902" i="2"/>
  <c r="F2945" i="2"/>
  <c r="S946" i="2"/>
  <c r="N850" i="2"/>
  <c r="S2496" i="2"/>
  <c r="S3065" i="2"/>
  <c r="S2984" i="2"/>
  <c r="F2" i="2"/>
  <c r="N2465" i="2"/>
  <c r="S3137" i="2"/>
  <c r="N2483" i="2"/>
  <c r="N561" i="2"/>
  <c r="F2123" i="2"/>
  <c r="J2110" i="2"/>
  <c r="F1569" i="2"/>
  <c r="N923" i="2"/>
  <c r="S2065" i="2"/>
  <c r="S2972" i="2"/>
  <c r="F2719" i="2"/>
  <c r="F2954" i="2"/>
  <c r="S913" i="2"/>
  <c r="N2289" i="2"/>
  <c r="N783" i="2"/>
  <c r="S323" i="2"/>
  <c r="J129" i="2"/>
  <c r="F422" i="2"/>
  <c r="J2765" i="2"/>
  <c r="S1161" i="2"/>
  <c r="F1822" i="2"/>
  <c r="S1601" i="2"/>
  <c r="N1100" i="2"/>
  <c r="S2165" i="2"/>
  <c r="S314" i="2"/>
  <c r="S382" i="2"/>
  <c r="S2042" i="2"/>
  <c r="S1757" i="2"/>
  <c r="J1506" i="2"/>
  <c r="F680" i="2"/>
  <c r="F2286" i="2"/>
  <c r="S1178" i="2"/>
  <c r="S2146" i="2"/>
  <c r="J1267" i="2"/>
  <c r="F138" i="2"/>
  <c r="S3073" i="2"/>
  <c r="N792" i="2"/>
  <c r="F2290" i="2"/>
  <c r="S514" i="2"/>
  <c r="S870" i="2"/>
  <c r="S1572" i="2"/>
  <c r="S2492" i="2"/>
  <c r="S1347" i="2"/>
  <c r="S573" i="2"/>
  <c r="F2770" i="2"/>
  <c r="S2296" i="2"/>
  <c r="F500" i="2"/>
  <c r="N245" i="2"/>
  <c r="J425" i="2"/>
  <c r="S2710" i="2"/>
  <c r="J2766" i="2"/>
  <c r="J308" i="2"/>
  <c r="N1340" i="2"/>
  <c r="S2003" i="2"/>
  <c r="S3086" i="2"/>
  <c r="B1202" i="2"/>
  <c r="J2590" i="2"/>
  <c r="F1565" i="2"/>
  <c r="S583" i="2"/>
  <c r="S2069" i="2"/>
  <c r="J182" i="2"/>
  <c r="N860" i="2"/>
  <c r="S1355" i="2"/>
  <c r="F311" i="2"/>
  <c r="J66" i="2"/>
  <c r="S1789" i="2"/>
  <c r="N2293" i="2"/>
  <c r="S1589" i="2"/>
  <c r="S3016" i="2"/>
  <c r="J128" i="2"/>
  <c r="S2473" i="2"/>
  <c r="S1597" i="2"/>
  <c r="S1351" i="2"/>
  <c r="S1087" i="2"/>
  <c r="F902" i="2"/>
  <c r="S2134" i="2"/>
  <c r="N849" i="2"/>
  <c r="S2730" i="2"/>
  <c r="S1118" i="2"/>
  <c r="J2524" i="2"/>
  <c r="S2213" i="2"/>
  <c r="S531" i="2"/>
  <c r="F1335" i="2"/>
  <c r="F2287" i="2"/>
  <c r="S1190" i="2"/>
  <c r="S1598" i="2"/>
  <c r="S2125" i="2"/>
  <c r="S2704" i="2"/>
  <c r="F306" i="2"/>
  <c r="N243" i="2"/>
  <c r="N263" i="2"/>
  <c r="O962" i="2"/>
  <c r="S865" i="2"/>
  <c r="F1924" i="2"/>
  <c r="S2738" i="2"/>
  <c r="F1572" i="2"/>
  <c r="S1564" i="2"/>
  <c r="S506" i="2"/>
  <c r="S122" i="2"/>
  <c r="S316" i="2"/>
  <c r="N1565" i="2"/>
  <c r="N553" i="2"/>
  <c r="S2204" i="2"/>
  <c r="F610" i="2"/>
  <c r="S140" i="2"/>
  <c r="S1568" i="2"/>
  <c r="F2944" i="2"/>
  <c r="F1086" i="2"/>
  <c r="S3034" i="2"/>
  <c r="J2882" i="2"/>
  <c r="S2988" i="2"/>
  <c r="S2180" i="2"/>
  <c r="S2957" i="2"/>
  <c r="S603" i="2"/>
  <c r="S1940" i="2"/>
  <c r="N3005" i="2"/>
  <c r="S932" i="2"/>
  <c r="S3039" i="2"/>
  <c r="S2015" i="2"/>
  <c r="S1392" i="2"/>
  <c r="J310" i="2"/>
  <c r="S126" i="2"/>
  <c r="S2080" i="2"/>
  <c r="S2491" i="2"/>
  <c r="F497" i="2"/>
  <c r="O1202" i="2"/>
  <c r="N2178" i="2"/>
  <c r="S1768" i="2"/>
  <c r="S1143" i="2"/>
  <c r="S1762" i="2"/>
  <c r="S1330" i="2"/>
  <c r="N261" i="2"/>
  <c r="F2894" i="2"/>
  <c r="S2720" i="2"/>
  <c r="S333" i="2"/>
  <c r="S149" i="2"/>
  <c r="F665" i="2"/>
  <c r="J548" i="2"/>
  <c r="N547" i="2"/>
  <c r="S646" i="2"/>
  <c r="F1333" i="2"/>
  <c r="S1988" i="2"/>
  <c r="S2023" i="2"/>
  <c r="F186" i="2"/>
  <c r="F132" i="2"/>
  <c r="S2483" i="2"/>
  <c r="S635" i="2"/>
  <c r="S258" i="2"/>
  <c r="S2311" i="2"/>
  <c r="S1776" i="2"/>
  <c r="K1142" i="2"/>
  <c r="S2534" i="2"/>
  <c r="S923" i="2"/>
  <c r="N133" i="2"/>
  <c r="S2484" i="2"/>
  <c r="S2136" i="2"/>
  <c r="N1203" i="2"/>
  <c r="S346" i="2"/>
  <c r="S173" i="2"/>
  <c r="F1326" i="2"/>
  <c r="F424" i="2"/>
  <c r="S3077" i="2"/>
  <c r="S2175" i="2"/>
  <c r="S2494" i="2"/>
  <c r="S2109" i="2"/>
  <c r="S1395" i="2"/>
  <c r="S1938" i="2"/>
  <c r="J188" i="2"/>
  <c r="S920" i="2"/>
  <c r="N2659" i="2"/>
  <c r="F125" i="2"/>
  <c r="S1146" i="2"/>
  <c r="F1742" i="2"/>
  <c r="S859" i="2"/>
  <c r="S2209" i="2"/>
  <c r="F376" i="2"/>
  <c r="S1956" i="2"/>
  <c r="F606" i="2"/>
  <c r="F561" i="2"/>
  <c r="J847" i="2"/>
  <c r="F613" i="2"/>
  <c r="S498" i="2"/>
  <c r="S2504" i="2"/>
  <c r="S1340" i="2"/>
  <c r="S274" i="2"/>
  <c r="N1327" i="2"/>
  <c r="N3063" i="2"/>
  <c r="N253" i="2"/>
  <c r="F379" i="2"/>
  <c r="N857" i="2"/>
  <c r="N2767" i="2"/>
  <c r="F790" i="2"/>
  <c r="S2787" i="2"/>
  <c r="J2589" i="2"/>
  <c r="J669" i="2"/>
  <c r="S1131" i="2"/>
  <c r="J783" i="2"/>
  <c r="S388" i="2"/>
  <c r="N556" i="2"/>
  <c r="J186" i="2"/>
  <c r="F1328" i="2"/>
  <c r="S1772" i="2"/>
  <c r="S631" i="2"/>
  <c r="N2648" i="2"/>
  <c r="S1602" i="2"/>
  <c r="J2587" i="2"/>
  <c r="S1155" i="2"/>
  <c r="S2980" i="2"/>
  <c r="S2132" i="2"/>
  <c r="S1417" i="2"/>
  <c r="S2526" i="2"/>
  <c r="S495" i="2"/>
  <c r="S1578" i="2"/>
  <c r="F143" i="2"/>
  <c r="F375" i="2"/>
  <c r="J248" i="2"/>
  <c r="N256" i="2"/>
  <c r="N1382" i="2"/>
  <c r="F1094" i="2"/>
  <c r="S146" i="2"/>
  <c r="S141" i="2"/>
  <c r="F2304" i="2"/>
  <c r="S292" i="2"/>
  <c r="S337" i="2"/>
  <c r="S2063" i="2"/>
  <c r="S2112" i="2"/>
  <c r="S3002" i="2"/>
  <c r="F556" i="2"/>
  <c r="F2951" i="2"/>
  <c r="S2105" i="2"/>
  <c r="S2174" i="2"/>
  <c r="S851" i="2"/>
  <c r="S1144" i="2"/>
  <c r="S2302" i="2"/>
  <c r="S250" i="2"/>
  <c r="N673" i="2"/>
  <c r="S1151" i="2"/>
  <c r="J1745" i="2"/>
  <c r="S2014" i="2"/>
  <c r="S2463" i="2"/>
  <c r="S2545" i="2"/>
  <c r="S3143" i="2"/>
  <c r="S1145" i="2"/>
  <c r="S868" i="2"/>
  <c r="S3074" i="2"/>
  <c r="N1642" i="2"/>
  <c r="F1398" i="2"/>
  <c r="J190" i="2"/>
  <c r="N1818" i="2"/>
  <c r="F2892" i="2"/>
  <c r="S545" i="2"/>
  <c r="F2462" i="2"/>
  <c r="S1409" i="2"/>
  <c r="G2402" i="2"/>
  <c r="S929" i="2"/>
  <c r="F1805" i="2"/>
  <c r="S2536" i="2"/>
  <c r="N1625" i="2"/>
  <c r="S2466" i="2"/>
  <c r="F1386" i="2"/>
  <c r="S1604" i="2"/>
  <c r="S2307" i="2"/>
  <c r="S2717" i="2"/>
  <c r="F23" i="2"/>
  <c r="S1159" i="2"/>
  <c r="F2536" i="2"/>
  <c r="N2466" i="2"/>
  <c r="S1763" i="2"/>
  <c r="S1784" i="2"/>
  <c r="J2522" i="2"/>
  <c r="S137" i="2"/>
  <c r="F2106" i="2"/>
  <c r="S2184" i="2"/>
  <c r="S2053" i="2"/>
  <c r="S2088" i="2"/>
  <c r="J305" i="2"/>
  <c r="S3140" i="2"/>
  <c r="S1766" i="2"/>
  <c r="F684" i="2"/>
  <c r="F381" i="2"/>
  <c r="S1331" i="2"/>
  <c r="N681" i="2"/>
  <c r="S2129" i="2"/>
  <c r="S1929" i="2"/>
  <c r="J904" i="2"/>
  <c r="S1590" i="2"/>
  <c r="J1507" i="2"/>
  <c r="S3070" i="2"/>
  <c r="F2410" i="2"/>
  <c r="S501" i="2"/>
  <c r="N1581" i="2"/>
  <c r="S2068" i="2"/>
  <c r="S3113" i="2"/>
  <c r="F1342" i="2"/>
  <c r="S3170" i="2"/>
  <c r="F909" i="2"/>
  <c r="S324" i="2"/>
  <c r="N1329" i="2"/>
  <c r="F5" i="2"/>
  <c r="N552" i="2"/>
  <c r="N3004" i="2"/>
  <c r="S616" i="2"/>
  <c r="S2107" i="2"/>
  <c r="F1584" i="2"/>
  <c r="S633" i="2"/>
  <c r="J2108" i="2"/>
  <c r="F1810" i="2"/>
  <c r="S1104" i="2"/>
  <c r="S3167" i="2"/>
  <c r="S276" i="2"/>
  <c r="J3067" i="2"/>
  <c r="F1821" i="2"/>
  <c r="F1580" i="2"/>
  <c r="S2559" i="2"/>
  <c r="J185" i="2"/>
  <c r="N2482" i="2"/>
  <c r="S3078" i="2"/>
  <c r="S169" i="2"/>
  <c r="S338" i="2"/>
  <c r="S1422" i="2"/>
  <c r="N2292" i="2"/>
  <c r="F142" i="2"/>
  <c r="S593" i="2"/>
  <c r="F2108" i="2"/>
  <c r="N1562" i="2"/>
  <c r="S335" i="2"/>
  <c r="S854" i="2"/>
  <c r="B962" i="2"/>
  <c r="S905" i="2"/>
  <c r="N3023" i="2"/>
  <c r="N554" i="2"/>
  <c r="N1451" i="2"/>
  <c r="S3085" i="2"/>
  <c r="F3" i="2"/>
  <c r="J908" i="2"/>
  <c r="N803" i="2"/>
  <c r="J545" i="2"/>
  <c r="S2498" i="2"/>
  <c r="J2764" i="2"/>
  <c r="S2977" i="2"/>
  <c r="N1578" i="2"/>
  <c r="J848" i="2"/>
  <c r="F2896" i="2"/>
  <c r="N2288" i="2"/>
  <c r="S1388" i="2"/>
  <c r="F2886" i="2"/>
  <c r="S3160" i="2"/>
  <c r="S3040" i="2"/>
  <c r="J1149" i="2"/>
  <c r="S1424" i="2"/>
  <c r="N1401" i="2"/>
  <c r="S884" i="2"/>
  <c r="S2725" i="2"/>
  <c r="N126" i="2"/>
  <c r="J665" i="2"/>
  <c r="F2420" i="2"/>
  <c r="S887" i="2"/>
  <c r="S342" i="2"/>
  <c r="S3152" i="2"/>
  <c r="N2650" i="2"/>
  <c r="J1264" i="2"/>
  <c r="S1096" i="2"/>
  <c r="N1631" i="2"/>
  <c r="S1397" i="2"/>
  <c r="F681" i="2"/>
  <c r="S485" i="2"/>
  <c r="S1120" i="2"/>
  <c r="S2072" i="2"/>
  <c r="J70" i="2"/>
  <c r="F482" i="2"/>
  <c r="N2163" i="2"/>
  <c r="S2564" i="2"/>
  <c r="S3164" i="2"/>
  <c r="S497" i="2"/>
  <c r="F1093" i="2"/>
  <c r="S2480" i="2"/>
  <c r="S3021" i="2"/>
  <c r="F2418" i="2"/>
  <c r="S2176" i="2"/>
  <c r="K2582" i="2"/>
  <c r="S491" i="2"/>
  <c r="S244" i="2"/>
  <c r="S2114" i="2"/>
  <c r="S1185" i="2"/>
  <c r="S363" i="2"/>
  <c r="S1591" i="2"/>
  <c r="S1184" i="2"/>
  <c r="S365" i="2"/>
  <c r="S2714" i="2"/>
  <c r="S2768" i="2"/>
  <c r="N2771" i="2"/>
  <c r="J67" i="2"/>
  <c r="N842" i="2"/>
  <c r="F2779" i="2"/>
  <c r="F2526" i="2"/>
  <c r="J845" i="2"/>
  <c r="N2478" i="2"/>
  <c r="S167" i="2"/>
  <c r="S150" i="2"/>
  <c r="S621" i="2"/>
  <c r="S157" i="2"/>
  <c r="S1936" i="2"/>
  <c r="N2781" i="2"/>
  <c r="S528" i="2"/>
  <c r="S381" i="2"/>
  <c r="N1202" i="2"/>
  <c r="S1406" i="2"/>
  <c r="S2327" i="2"/>
  <c r="S291" i="2"/>
  <c r="S1574" i="2"/>
  <c r="S2195" i="2"/>
  <c r="S3153" i="2"/>
  <c r="S375" i="2"/>
  <c r="N3002" i="2"/>
  <c r="S1425" i="2"/>
  <c r="F789" i="2"/>
  <c r="F797" i="2"/>
  <c r="S393" i="2"/>
  <c r="N131" i="2"/>
  <c r="N125" i="2"/>
  <c r="F2531" i="2"/>
  <c r="S2982" i="2"/>
  <c r="N203" i="2"/>
  <c r="F2946" i="2"/>
  <c r="S1783" i="2"/>
  <c r="S1427" i="2"/>
  <c r="N3006" i="2"/>
  <c r="S3150" i="2"/>
  <c r="N1212" i="2"/>
  <c r="S1967" i="2"/>
  <c r="N1806" i="2"/>
  <c r="N2473" i="2"/>
  <c r="S2778" i="2"/>
  <c r="S866" i="2"/>
  <c r="S1106" i="2"/>
  <c r="N3070" i="2"/>
  <c r="S242" i="2"/>
  <c r="F320" i="2"/>
  <c r="S259" i="2"/>
  <c r="N1807" i="2"/>
  <c r="F551" i="2"/>
  <c r="F1809" i="2"/>
  <c r="J909" i="2"/>
  <c r="S1085" i="2"/>
  <c r="N2764" i="2"/>
  <c r="S1780" i="2"/>
  <c r="N558" i="2"/>
  <c r="N1322" i="2"/>
  <c r="S1573" i="2"/>
  <c r="S519" i="2"/>
  <c r="F2118" i="2"/>
  <c r="S1183" i="2"/>
  <c r="F1343" i="2"/>
  <c r="S3125" i="2"/>
  <c r="S1116" i="2"/>
  <c r="J786" i="2"/>
  <c r="N1463" i="2"/>
  <c r="F2764" i="2"/>
  <c r="N1442" i="2"/>
  <c r="J730" i="2"/>
  <c r="S2507" i="2"/>
  <c r="F2703" i="2"/>
  <c r="S1433" i="2"/>
  <c r="F1933" i="2"/>
  <c r="N1391" i="2"/>
  <c r="S3165" i="2"/>
  <c r="N259" i="2"/>
  <c r="F2646" i="2"/>
  <c r="F788" i="2"/>
  <c r="N1224" i="2"/>
  <c r="S2321" i="2"/>
  <c r="F2530" i="2"/>
  <c r="N2480" i="2"/>
  <c r="S3003" i="2"/>
  <c r="J488" i="2"/>
  <c r="F433" i="2"/>
  <c r="S134" i="2"/>
  <c r="S398" i="2"/>
  <c r="F122" i="2"/>
  <c r="S1947" i="2"/>
  <c r="F371" i="2"/>
  <c r="S875" i="2"/>
  <c r="N2660" i="2"/>
  <c r="J726" i="2"/>
  <c r="S2719" i="2"/>
  <c r="N2773" i="2"/>
  <c r="S368" i="2"/>
  <c r="S1404" i="2"/>
  <c r="F2952" i="2"/>
  <c r="S2193" i="2"/>
  <c r="S1172" i="2"/>
  <c r="F2964" i="2"/>
  <c r="J1862" i="2"/>
  <c r="N1819" i="2"/>
  <c r="F663" i="2"/>
  <c r="F1937" i="2"/>
  <c r="J1929" i="2"/>
  <c r="F2948" i="2"/>
  <c r="S589" i="2"/>
  <c r="F2663" i="2"/>
  <c r="S2076" i="2"/>
  <c r="J2884" i="2"/>
  <c r="S376" i="2"/>
  <c r="F1932" i="2"/>
  <c r="N192" i="2"/>
  <c r="F1931" i="2"/>
  <c r="S2081" i="2"/>
  <c r="S524" i="2"/>
  <c r="S1569" i="2"/>
  <c r="F369" i="2"/>
  <c r="S3005" i="2"/>
  <c r="S2167" i="2"/>
  <c r="G2462" i="2"/>
  <c r="F199" i="2"/>
  <c r="S1957" i="2"/>
  <c r="S2724" i="2"/>
  <c r="N2464" i="2"/>
  <c r="F431" i="2"/>
  <c r="S3129" i="2"/>
  <c r="S2708" i="2"/>
  <c r="F2528" i="2"/>
  <c r="S1356" i="2"/>
  <c r="N546" i="2"/>
  <c r="J1926" i="2"/>
  <c r="N2175" i="2"/>
  <c r="S1124" i="2"/>
  <c r="S3075" i="2"/>
  <c r="S2056" i="2"/>
  <c r="F362" i="2"/>
  <c r="N1331" i="2"/>
  <c r="F1759" i="2"/>
  <c r="S1982" i="2"/>
  <c r="S2782" i="2"/>
  <c r="N1385" i="2"/>
  <c r="J1742" i="2"/>
  <c r="S2208" i="2"/>
  <c r="N1632" i="2"/>
  <c r="S1166" i="2"/>
  <c r="F1803" i="2"/>
  <c r="S1995" i="2"/>
  <c r="N2177" i="2"/>
  <c r="S509" i="2"/>
  <c r="F305" i="2"/>
  <c r="N204" i="2"/>
  <c r="N3073" i="2"/>
  <c r="N1207" i="2"/>
  <c r="J723" i="2"/>
  <c r="F1575" i="2"/>
  <c r="F2891" i="2"/>
  <c r="S1365" i="2"/>
  <c r="F908" i="2"/>
  <c r="S247" i="2"/>
  <c r="S3101" i="2"/>
  <c r="S1950" i="2"/>
  <c r="J2526" i="2"/>
  <c r="N2182" i="2"/>
  <c r="S3019" i="2"/>
  <c r="N1210" i="2"/>
  <c r="N544" i="2"/>
  <c r="S1089" i="2"/>
  <c r="J785" i="2"/>
  <c r="S2051" i="2"/>
  <c r="F554" i="2"/>
  <c r="F128" i="2"/>
  <c r="J2528" i="2"/>
  <c r="N1400" i="2"/>
  <c r="F673" i="2"/>
  <c r="J3063" i="2"/>
  <c r="S1111" i="2"/>
  <c r="S3072" i="2"/>
  <c r="F444" i="2"/>
  <c r="S1128" i="2"/>
  <c r="N2301" i="2"/>
  <c r="N2167" i="2"/>
  <c r="N2484" i="2"/>
  <c r="S2481" i="2"/>
  <c r="S1410" i="2"/>
  <c r="S2949" i="2"/>
  <c r="J670" i="2"/>
  <c r="N903" i="2"/>
  <c r="J1564" i="2"/>
  <c r="S557" i="2"/>
  <c r="S1926" i="2"/>
  <c r="N2651" i="2"/>
  <c r="N1096" i="2"/>
  <c r="F2724" i="2"/>
  <c r="S2806" i="2"/>
  <c r="F2652" i="2"/>
  <c r="S1963" i="2"/>
  <c r="N543" i="2"/>
  <c r="B2822" i="2"/>
  <c r="S2549" i="2"/>
  <c r="F1394" i="2"/>
  <c r="S576" i="2"/>
  <c r="S139" i="2"/>
  <c r="S2092" i="2"/>
  <c r="J1323" i="2"/>
  <c r="S2499" i="2"/>
  <c r="S2751" i="2"/>
  <c r="S503" i="2"/>
  <c r="J905" i="2"/>
  <c r="J489" i="2"/>
  <c r="S2527" i="2"/>
  <c r="F1941" i="2"/>
  <c r="S1428" i="2"/>
  <c r="S852" i="2"/>
  <c r="S2735" i="2"/>
  <c r="F1817" i="2"/>
  <c r="N1813" i="2"/>
  <c r="F667" i="2"/>
  <c r="S2329" i="2"/>
  <c r="F1922" i="2"/>
  <c r="F202" i="2"/>
  <c r="F2650" i="2"/>
  <c r="S613" i="2"/>
  <c r="J2523" i="2"/>
  <c r="S2789" i="2"/>
  <c r="J1444" i="2"/>
  <c r="S2522" i="2"/>
  <c r="N672" i="2"/>
  <c r="F922" i="2"/>
  <c r="F2777" i="2"/>
  <c r="S2044" i="2"/>
  <c r="N1383" i="2"/>
  <c r="S278" i="2"/>
  <c r="F310" i="2"/>
  <c r="S527" i="2"/>
  <c r="N2303" i="2"/>
  <c r="S1992" i="2"/>
  <c r="N201" i="2"/>
  <c r="J609" i="2"/>
  <c r="S3081" i="2"/>
  <c r="N1216" i="2"/>
  <c r="S1373" i="2"/>
  <c r="S1405" i="2"/>
  <c r="S2807" i="2"/>
  <c r="S1181" i="2"/>
  <c r="S2055" i="2"/>
  <c r="F1815" i="2"/>
  <c r="S1933" i="2"/>
  <c r="S406" i="2"/>
  <c r="S529" i="2"/>
  <c r="N2282" i="2"/>
  <c r="S1156" i="2"/>
  <c r="S1969" i="2"/>
  <c r="S2477" i="2"/>
  <c r="J429" i="2"/>
  <c r="S1082" i="2"/>
  <c r="S1122" i="2"/>
  <c r="F2300" i="2"/>
  <c r="F2721" i="2"/>
  <c r="F2537" i="2"/>
  <c r="J1923" i="2"/>
  <c r="N2165" i="2"/>
  <c r="N548" i="2"/>
  <c r="S1349" i="2"/>
  <c r="S3162" i="2"/>
  <c r="N1389" i="2"/>
  <c r="S2073" i="2"/>
  <c r="S408" i="2"/>
  <c r="S1370" i="2"/>
  <c r="S3171" i="2"/>
  <c r="S3037" i="2"/>
  <c r="F193" i="2"/>
  <c r="S924" i="2"/>
  <c r="F2411" i="2"/>
  <c r="F314" i="2"/>
  <c r="F2124" i="2"/>
  <c r="N3077" i="2"/>
  <c r="S2304" i="2"/>
  <c r="S2317" i="2"/>
  <c r="S164" i="2"/>
  <c r="S3035" i="2"/>
  <c r="N2462" i="2"/>
  <c r="N3071" i="2"/>
  <c r="S3014" i="2"/>
  <c r="N1802" i="2"/>
  <c r="S2723" i="2"/>
  <c r="F2105" i="2"/>
  <c r="S2810" i="2"/>
  <c r="J1503" i="2"/>
  <c r="F2122" i="2"/>
  <c r="S626" i="2"/>
  <c r="K962" i="2"/>
  <c r="S1571" i="2"/>
  <c r="S135" i="2"/>
  <c r="F2283" i="2"/>
  <c r="N3020" i="2"/>
  <c r="J1570" i="2"/>
  <c r="J727" i="2"/>
  <c r="J1509" i="2"/>
  <c r="J607" i="2"/>
  <c r="S505" i="2"/>
  <c r="F564" i="2"/>
  <c r="S1101" i="2"/>
  <c r="S484" i="2"/>
  <c r="N3009" i="2"/>
  <c r="S2137" i="2"/>
  <c r="F548" i="2"/>
  <c r="N2169" i="2"/>
  <c r="S343" i="2"/>
  <c r="S1393" i="2"/>
  <c r="F317" i="2"/>
  <c r="S930" i="2"/>
  <c r="S2506" i="2"/>
  <c r="F139" i="2"/>
  <c r="S3092" i="2"/>
  <c r="F2662" i="2"/>
  <c r="F2898" i="2"/>
  <c r="S302" i="2"/>
  <c r="F440" i="2"/>
  <c r="F793" i="2"/>
  <c r="S2033" i="2"/>
  <c r="S128" i="2"/>
  <c r="J1510" i="2"/>
  <c r="N1396" i="2"/>
  <c r="J2885" i="2"/>
  <c r="J1270" i="2"/>
  <c r="S1416" i="2"/>
  <c r="F1579" i="2"/>
  <c r="S2508" i="2"/>
  <c r="S1403" i="2"/>
  <c r="S2551" i="2"/>
  <c r="S2774" i="2"/>
  <c r="F679" i="2"/>
  <c r="S1999" i="2"/>
  <c r="F492" i="2"/>
  <c r="F483" i="2"/>
  <c r="F2112" i="2"/>
  <c r="G1082" i="2"/>
  <c r="S3050" i="2"/>
  <c r="S532" i="2"/>
  <c r="S3044" i="2"/>
  <c r="J245" i="2"/>
  <c r="S1749" i="2"/>
  <c r="J187" i="2"/>
  <c r="N2172" i="2"/>
  <c r="N135" i="2"/>
  <c r="S1987" i="2"/>
  <c r="S1952" i="2"/>
  <c r="F2659" i="2"/>
  <c r="F426" i="2"/>
  <c r="N678" i="2"/>
  <c r="F1816" i="2"/>
  <c r="N1812" i="2"/>
  <c r="S3155" i="2"/>
  <c r="F1566" i="2"/>
  <c r="N3013" i="2"/>
  <c r="N1815" i="2"/>
  <c r="S1941" i="2"/>
  <c r="N557" i="2"/>
  <c r="S3026" i="2"/>
  <c r="F2111" i="2"/>
  <c r="S493" i="2"/>
  <c r="S168" i="2"/>
  <c r="S1371" i="2"/>
  <c r="S129" i="2"/>
  <c r="S1086" i="2"/>
  <c r="F2408" i="2"/>
  <c r="S1959" i="2"/>
  <c r="S1179" i="2"/>
  <c r="S1565" i="2"/>
  <c r="S2004" i="2"/>
  <c r="S2943" i="2"/>
  <c r="F484" i="2"/>
  <c r="S3110" i="2"/>
  <c r="S3023" i="2"/>
  <c r="S1338" i="2"/>
  <c r="N2291" i="2"/>
  <c r="S2544" i="2"/>
  <c r="N247" i="2"/>
  <c r="S2119" i="2"/>
  <c r="F921" i="2"/>
  <c r="F2467" i="2"/>
  <c r="N1622" i="2"/>
  <c r="S1162" i="2"/>
  <c r="S1352" i="2"/>
  <c r="K2042" i="2"/>
  <c r="J1568" i="2"/>
  <c r="F182" i="2"/>
  <c r="S3088" i="2"/>
  <c r="S266" i="2"/>
  <c r="S1363" i="2"/>
  <c r="S623" i="2"/>
  <c r="S584" i="2"/>
  <c r="F1824" i="2"/>
  <c r="N665" i="2"/>
  <c r="F2720" i="2"/>
  <c r="F491" i="2"/>
  <c r="S1170" i="2"/>
  <c r="F923" i="2"/>
  <c r="N1821" i="2"/>
  <c r="S2706" i="2"/>
  <c r="F1384" i="2"/>
  <c r="S941" i="2"/>
  <c r="F785" i="2"/>
  <c r="N915" i="2"/>
  <c r="S2077" i="2"/>
  <c r="S2139" i="2"/>
  <c r="J364" i="2"/>
  <c r="N1214" i="2"/>
  <c r="J725" i="2"/>
  <c r="S608" i="2"/>
  <c r="B1862" i="2"/>
  <c r="S1993" i="2"/>
  <c r="S1420" i="2"/>
  <c r="F620" i="2"/>
  <c r="N2302" i="2"/>
  <c r="S2796" i="2"/>
  <c r="J428" i="2"/>
  <c r="S308" i="2"/>
  <c r="S1764" i="2"/>
  <c r="N846" i="2"/>
  <c r="F439" i="2"/>
  <c r="S641" i="2"/>
  <c r="J244" i="2"/>
  <c r="J1382" i="2"/>
  <c r="S3036" i="2"/>
  <c r="S3141" i="2"/>
  <c r="N1386" i="2"/>
  <c r="S1324" i="2"/>
  <c r="S1182" i="2"/>
  <c r="N2469" i="2"/>
  <c r="N2653" i="2"/>
  <c r="S3046" i="2"/>
  <c r="S2025" i="2"/>
  <c r="F616" i="2"/>
  <c r="S2487" i="2"/>
  <c r="S411" i="2"/>
  <c r="S285" i="2"/>
  <c r="S3006" i="2"/>
  <c r="S869" i="2"/>
  <c r="S882" i="2"/>
  <c r="F906" i="2"/>
  <c r="S2531" i="2"/>
  <c r="S3133" i="2"/>
  <c r="N1824" i="2"/>
  <c r="S2727" i="2"/>
  <c r="S3139" i="2"/>
  <c r="S2186" i="2"/>
  <c r="F307" i="2"/>
  <c r="N143" i="2"/>
  <c r="S2794" i="2"/>
  <c r="N254" i="2"/>
  <c r="N132" i="2"/>
  <c r="S2211" i="2"/>
  <c r="F2656" i="2"/>
  <c r="S270" i="2"/>
  <c r="N202" i="2"/>
  <c r="S2070" i="2"/>
  <c r="F1581" i="2"/>
  <c r="S2297" i="2"/>
  <c r="S561" i="2"/>
  <c r="S2090" i="2"/>
  <c r="N124" i="2"/>
  <c r="N921" i="2"/>
  <c r="F18" i="2"/>
  <c r="S1107" i="2"/>
  <c r="S3097" i="2"/>
  <c r="F602" i="2"/>
  <c r="S2734" i="2"/>
  <c r="F324" i="2"/>
  <c r="F2402" i="2"/>
  <c r="S1110" i="2"/>
  <c r="S2497" i="2"/>
  <c r="S2292" i="2"/>
  <c r="J2883" i="2"/>
  <c r="S2488" i="2"/>
  <c r="S2188" i="2"/>
  <c r="F1760" i="2"/>
  <c r="S2206" i="2"/>
  <c r="S142" i="2"/>
  <c r="F1944" i="2"/>
  <c r="S1153" i="2"/>
  <c r="S2200" i="2"/>
  <c r="S3004" i="2"/>
  <c r="F782" i="2"/>
  <c r="N2171" i="2"/>
  <c r="S309" i="2"/>
  <c r="J2586" i="2"/>
  <c r="S2010" i="2"/>
  <c r="S3033" i="2"/>
  <c r="N3075" i="2"/>
  <c r="S1350" i="2"/>
  <c r="J3010" i="2"/>
  <c r="N1086" i="2"/>
  <c r="F2645" i="2"/>
  <c r="J2770" i="2"/>
  <c r="S1114" i="2"/>
  <c r="F2956" i="2"/>
  <c r="J3003" i="2"/>
  <c r="S1593" i="2"/>
  <c r="S1430" i="2"/>
  <c r="J1749" i="2"/>
  <c r="S877" i="2"/>
  <c r="N2474" i="2"/>
  <c r="S1983" i="2"/>
  <c r="S3012" i="2"/>
  <c r="N676" i="2"/>
  <c r="N1404" i="2"/>
  <c r="F2473" i="2"/>
  <c r="N1626" i="2"/>
  <c r="F2115" i="2"/>
  <c r="N1399" i="2"/>
  <c r="F2707" i="2"/>
  <c r="F1336" i="2"/>
  <c r="S2541" i="2"/>
  <c r="N3078" i="2"/>
  <c r="J1443" i="2"/>
  <c r="F1083" i="2"/>
  <c r="J2769" i="2"/>
  <c r="N1443" i="2"/>
  <c r="S321" i="2"/>
  <c r="S2149" i="2"/>
  <c r="S3015" i="2"/>
  <c r="N1083" i="2"/>
  <c r="S262" i="2"/>
  <c r="F493" i="2"/>
  <c r="N1097" i="2"/>
  <c r="S2016" i="2"/>
  <c r="S1777" i="2"/>
  <c r="S2962" i="2"/>
  <c r="N2179" i="2"/>
  <c r="F1082" i="2"/>
  <c r="S2008" i="2"/>
  <c r="S2049" i="2"/>
  <c r="F15" i="2"/>
  <c r="J1569" i="2"/>
  <c r="S2800" i="2"/>
  <c r="S580" i="2"/>
  <c r="J1869" i="2"/>
  <c r="N854" i="2"/>
  <c r="N2467" i="2"/>
  <c r="N2472" i="2"/>
  <c r="F133" i="2"/>
  <c r="B2342" i="2"/>
  <c r="F619" i="2"/>
  <c r="O1022" i="2"/>
  <c r="J1865" i="2"/>
  <c r="S2733" i="2"/>
  <c r="F802" i="2"/>
  <c r="N797" i="2"/>
  <c r="J127" i="2"/>
  <c r="S1160" i="2"/>
  <c r="N3016" i="2"/>
  <c r="J3005" i="2"/>
  <c r="S2791" i="2"/>
  <c r="S2985" i="2"/>
  <c r="F2771" i="2"/>
  <c r="F2769" i="2"/>
  <c r="N1808" i="2"/>
  <c r="S628" i="2"/>
  <c r="S133" i="2"/>
  <c r="S3095" i="2"/>
  <c r="F201" i="2"/>
  <c r="F1747" i="2"/>
  <c r="F1818" i="2"/>
  <c r="S3093" i="2"/>
  <c r="S3067" i="2"/>
  <c r="S2298" i="2"/>
  <c r="N1624" i="2"/>
  <c r="J842" i="2"/>
  <c r="S2786" i="2"/>
  <c r="S2182" i="2"/>
  <c r="F427" i="2"/>
  <c r="N3069" i="2"/>
  <c r="F1804" i="2"/>
  <c r="S1778" i="2"/>
  <c r="S2196" i="2"/>
  <c r="F1934" i="2"/>
  <c r="N2476" i="2"/>
  <c r="N2180" i="2"/>
  <c r="S1584" i="2"/>
  <c r="J1445" i="2"/>
  <c r="F2424" i="2"/>
  <c r="S1126" i="2"/>
  <c r="F2957" i="2"/>
  <c r="S2752" i="2"/>
  <c r="S1567" i="2"/>
  <c r="S3103" i="2"/>
  <c r="F920" i="2"/>
  <c r="N3064" i="2"/>
  <c r="S1583" i="2"/>
  <c r="S2485" i="2"/>
  <c r="F791" i="2"/>
  <c r="S277" i="2"/>
  <c r="F2885" i="2"/>
  <c r="S619" i="2"/>
  <c r="S378" i="2"/>
  <c r="S489" i="2"/>
  <c r="N2481" i="2"/>
  <c r="S3105" i="2"/>
  <c r="F2647" i="2"/>
  <c r="K2822" i="2"/>
  <c r="F2643" i="2"/>
  <c r="S162" i="2"/>
  <c r="F2466" i="2"/>
  <c r="S3084" i="2"/>
  <c r="N1332" i="2"/>
  <c r="S1418" i="2"/>
  <c r="N258" i="2"/>
  <c r="S2179" i="2"/>
  <c r="S273" i="2"/>
  <c r="S1946" i="2"/>
  <c r="F1808" i="2"/>
  <c r="J2890" i="2"/>
  <c r="N845" i="2"/>
  <c r="S2207" i="2"/>
  <c r="N674" i="2"/>
  <c r="S2071" i="2"/>
  <c r="S2808" i="2"/>
  <c r="N1809" i="2"/>
  <c r="N188" i="2"/>
  <c r="F558" i="2"/>
  <c r="F2706" i="2"/>
  <c r="F615" i="2"/>
  <c r="F503" i="2"/>
  <c r="N199" i="2"/>
  <c r="N198" i="2"/>
  <c r="F905" i="2"/>
  <c r="S2189" i="2"/>
  <c r="S892" i="2"/>
  <c r="J3009" i="2"/>
  <c r="J1144" i="2"/>
  <c r="F2714" i="2"/>
  <c r="S513" i="2"/>
  <c r="F621" i="2"/>
  <c r="F784" i="2"/>
  <c r="F2942" i="2"/>
  <c r="S2547" i="2"/>
  <c r="S2168" i="2"/>
  <c r="N2164" i="2"/>
  <c r="S1579" i="2"/>
  <c r="S2511" i="2"/>
  <c r="F2299" i="2"/>
  <c r="F671" i="2"/>
  <c r="S1147" i="2"/>
  <c r="N3067" i="2"/>
  <c r="N193" i="2"/>
  <c r="N1449" i="2"/>
  <c r="S850" i="2"/>
  <c r="J1269" i="2"/>
  <c r="F1095" i="2"/>
  <c r="F549" i="2"/>
  <c r="N902" i="2"/>
  <c r="N242" i="2"/>
  <c r="S1785" i="2"/>
  <c r="S516" i="2"/>
  <c r="S2291" i="2"/>
  <c r="S2525" i="2"/>
  <c r="S3027" i="2"/>
  <c r="N1811" i="2"/>
  <c r="F195" i="2"/>
  <c r="S3126" i="2"/>
  <c r="S1387" i="2"/>
  <c r="S3112" i="2"/>
  <c r="F429" i="2"/>
  <c r="N1817" i="2"/>
  <c r="S883" i="2"/>
  <c r="F188" i="2"/>
  <c r="S2043" i="2"/>
  <c r="S1931" i="2"/>
  <c r="N549" i="2"/>
  <c r="N844" i="2"/>
  <c r="S2728" i="2"/>
  <c r="S1125" i="2"/>
  <c r="S2009" i="2"/>
  <c r="S2462" i="2"/>
  <c r="S2524" i="2"/>
  <c r="S1103" i="2"/>
  <c r="N2652" i="2"/>
  <c r="S3159" i="2"/>
  <c r="J2109" i="2"/>
  <c r="F200" i="2"/>
  <c r="S3169" i="2"/>
  <c r="N683" i="2"/>
  <c r="F1802" i="2"/>
  <c r="S645" i="2"/>
  <c r="N855" i="2"/>
  <c r="F2534" i="2"/>
  <c r="N200" i="2"/>
  <c r="N2475" i="2"/>
  <c r="S409" i="2"/>
  <c r="S281" i="2"/>
  <c r="F2409" i="2"/>
  <c r="N542" i="2"/>
  <c r="N1204" i="2"/>
  <c r="F617" i="2"/>
  <c r="N3010" i="2"/>
  <c r="F1758" i="2"/>
  <c r="F2114" i="2"/>
  <c r="N1569" i="2"/>
  <c r="S1402" i="2"/>
  <c r="F187" i="2"/>
  <c r="S2707" i="2"/>
  <c r="N2470" i="2"/>
  <c r="F1812" i="2"/>
  <c r="F197" i="2"/>
  <c r="F2119" i="2"/>
  <c r="N1398" i="2"/>
  <c r="S1922" i="2"/>
  <c r="S2959" i="2"/>
  <c r="O1442" i="2"/>
  <c r="F1743" i="2"/>
  <c r="S405" i="2"/>
  <c r="N785" i="2"/>
  <c r="F1748" i="2"/>
  <c r="F2405" i="2"/>
  <c r="J542" i="2"/>
  <c r="J1750" i="2"/>
  <c r="F1923" i="2"/>
  <c r="S1391" i="2"/>
  <c r="S2308" i="2"/>
  <c r="S504" i="2"/>
  <c r="F2651" i="2"/>
  <c r="S1164" i="2"/>
  <c r="F196" i="2"/>
  <c r="S2328" i="2"/>
  <c r="S243" i="2"/>
  <c r="S2181" i="2"/>
  <c r="S2153" i="2"/>
  <c r="N918" i="2"/>
  <c r="S939" i="2"/>
  <c r="S3028" i="2"/>
  <c r="S2966" i="2"/>
  <c r="F1385" i="2"/>
  <c r="S386" i="2"/>
  <c r="F1939" i="2"/>
  <c r="N3019" i="2"/>
  <c r="F2644" i="2"/>
  <c r="F1391" i="2"/>
  <c r="S530" i="2"/>
  <c r="S483" i="2"/>
  <c r="F1088" i="2"/>
  <c r="S2542" i="2"/>
  <c r="N1222" i="2"/>
  <c r="N2184" i="2"/>
  <c r="F1340" i="2"/>
  <c r="S879" i="2"/>
  <c r="S849" i="2"/>
  <c r="J1446" i="2"/>
  <c r="S1384" i="2"/>
  <c r="J546" i="2"/>
  <c r="J1448" i="2"/>
  <c r="F557" i="2"/>
  <c r="S3096" i="2"/>
  <c r="S2205" i="2"/>
  <c r="S496" i="2"/>
  <c r="F1819" i="2"/>
  <c r="F441" i="2"/>
  <c r="F2404" i="2"/>
  <c r="S2170" i="2"/>
  <c r="S2753" i="2"/>
  <c r="S1385" i="2"/>
  <c r="F302" i="2"/>
  <c r="K2222" i="2"/>
  <c r="N1573" i="2"/>
  <c r="J65" i="2"/>
  <c r="N3082" i="2"/>
  <c r="J1322" i="2"/>
  <c r="N1460" i="2"/>
  <c r="F11" i="2"/>
  <c r="F1388" i="2"/>
  <c r="S3094" i="2"/>
  <c r="S1767" i="2"/>
  <c r="N3021" i="2"/>
  <c r="S846" i="2"/>
  <c r="N1342" i="2"/>
  <c r="F2117" i="2"/>
  <c r="S857" i="2"/>
  <c r="O1502" i="2"/>
  <c r="J1928" i="2"/>
  <c r="S2726" i="2"/>
  <c r="S1358" i="2"/>
  <c r="S2192" i="2"/>
  <c r="N907" i="2"/>
  <c r="F194" i="2"/>
  <c r="S3161" i="2"/>
  <c r="F1387" i="2"/>
  <c r="N1583" i="2"/>
  <c r="F1811" i="2"/>
  <c r="N1816" i="2"/>
  <c r="S2513" i="2"/>
  <c r="S372" i="2"/>
  <c r="N861" i="2"/>
  <c r="S1083" i="2"/>
  <c r="J1268" i="2"/>
  <c r="F1327" i="2"/>
  <c r="S1341" i="2"/>
  <c r="F907" i="2"/>
  <c r="S2548" i="2"/>
  <c r="S614" i="2"/>
  <c r="S1613" i="2"/>
  <c r="J3006" i="2"/>
  <c r="K722" i="2"/>
  <c r="S2185" i="2"/>
  <c r="F801" i="2"/>
  <c r="S1180" i="2"/>
  <c r="J1866" i="2"/>
  <c r="J2642" i="2"/>
  <c r="S648" i="2"/>
  <c r="F916" i="2"/>
  <c r="S245" i="2"/>
  <c r="S123" i="2"/>
  <c r="F496" i="2"/>
  <c r="F603" i="2"/>
  <c r="S1942" i="2"/>
  <c r="S2325" i="2"/>
  <c r="S3148" i="2"/>
  <c r="S3127" i="2"/>
  <c r="F1399" i="2"/>
  <c r="N1091" i="2"/>
  <c r="N2162" i="2"/>
  <c r="S562" i="2"/>
  <c r="S1960" i="2"/>
  <c r="N264" i="2"/>
  <c r="N250" i="2"/>
  <c r="N3080" i="2"/>
  <c r="S3157" i="2"/>
  <c r="J1864" i="2"/>
  <c r="G1802" i="2"/>
  <c r="F1091" i="2"/>
  <c r="N789" i="2"/>
  <c r="S2028" i="2"/>
  <c r="F1334" i="2"/>
  <c r="F2890" i="2"/>
  <c r="N1629" i="2"/>
  <c r="S1105" i="2"/>
  <c r="S2550" i="2"/>
  <c r="S3134" i="2"/>
  <c r="S2164" i="2"/>
  <c r="F666" i="2"/>
  <c r="J549" i="2"/>
  <c r="N1092" i="2"/>
  <c r="F2963" i="2"/>
  <c r="F1806" i="2"/>
  <c r="S2310" i="2"/>
  <c r="S1576" i="2"/>
  <c r="F670" i="2"/>
  <c r="S1193" i="2"/>
  <c r="S951" i="2"/>
  <c r="S1790" i="2"/>
  <c r="S848" i="2"/>
  <c r="J1442" i="2"/>
  <c r="S3010" i="2"/>
  <c r="S3122" i="2"/>
  <c r="F2415" i="2"/>
  <c r="S1997" i="2"/>
  <c r="F2116" i="2"/>
  <c r="S3091" i="2"/>
  <c r="S515" i="2"/>
  <c r="F2470" i="2"/>
  <c r="F2284" i="2"/>
  <c r="S403" i="2"/>
  <c r="F2524" i="2"/>
  <c r="F668" i="2"/>
  <c r="S3168" i="2"/>
  <c r="F2895" i="2"/>
  <c r="N2477" i="2"/>
  <c r="S919" i="2"/>
  <c r="S3166" i="2"/>
  <c r="F2532" i="2"/>
  <c r="S2031" i="2"/>
  <c r="S377" i="2"/>
  <c r="S2493" i="2"/>
  <c r="S1928" i="2"/>
  <c r="N1446" i="2"/>
  <c r="F918" i="2"/>
  <c r="S1792" i="2"/>
  <c r="S2300" i="2"/>
  <c r="S3104" i="2"/>
  <c r="S1173" i="2"/>
  <c r="N1328" i="2"/>
  <c r="S1939" i="2"/>
  <c r="F322" i="2"/>
  <c r="F323" i="2"/>
  <c r="N667" i="2"/>
  <c r="O182" i="2"/>
  <c r="S2993" i="2"/>
  <c r="N3022" i="2"/>
  <c r="J3008" i="2"/>
  <c r="S2078" i="2"/>
  <c r="S1158" i="2"/>
  <c r="N1630" i="2"/>
  <c r="N1628" i="2"/>
  <c r="S2486" i="2"/>
  <c r="S1163" i="2"/>
  <c r="F1749" i="2"/>
  <c r="N1337" i="2"/>
  <c r="N1635" i="2"/>
  <c r="S2026" i="2"/>
  <c r="F544" i="2"/>
  <c r="S542" i="2"/>
  <c r="N2290" i="2"/>
  <c r="F669" i="2"/>
  <c r="N2769" i="2"/>
  <c r="S3130" i="2"/>
  <c r="F135" i="2"/>
  <c r="N2780" i="2"/>
  <c r="S2054" i="2"/>
  <c r="S2142" i="2"/>
  <c r="S2991" i="2"/>
  <c r="F783" i="2"/>
  <c r="F2775" i="2"/>
  <c r="S1752" i="2"/>
  <c r="F1101" i="2"/>
  <c r="S3029" i="2"/>
  <c r="S2075" i="2"/>
  <c r="N1343" i="2"/>
  <c r="S3090" i="2"/>
  <c r="S2306" i="2"/>
  <c r="F1383" i="2"/>
  <c r="S2113" i="2"/>
  <c r="S1984" i="2"/>
  <c r="S1770" i="2"/>
  <c r="N669" i="2"/>
  <c r="F2897" i="2"/>
  <c r="J3064" i="2"/>
  <c r="S163" i="2"/>
  <c r="K2" i="2"/>
  <c r="S609" i="2"/>
  <c r="S2990" i="2"/>
  <c r="S2469" i="2"/>
  <c r="S2741" i="2"/>
  <c r="S1582" i="2"/>
  <c r="F682" i="2"/>
  <c r="F2417" i="2"/>
  <c r="S1754" i="2"/>
  <c r="S1119" i="2"/>
  <c r="F1578" i="2"/>
  <c r="S2287" i="2"/>
  <c r="F425" i="2"/>
  <c r="J667" i="2"/>
  <c r="F678" i="2"/>
  <c r="S2000" i="2"/>
  <c r="J3004" i="2"/>
  <c r="S2140" i="2"/>
  <c r="S520" i="2"/>
  <c r="S3146" i="2"/>
  <c r="J3068" i="2"/>
  <c r="S325" i="2"/>
  <c r="S1985" i="2"/>
  <c r="S155" i="2"/>
  <c r="S2804" i="2"/>
  <c r="F1562" i="2"/>
  <c r="F2658" i="2"/>
  <c r="J1450" i="2"/>
  <c r="S1326" i="2"/>
  <c r="J303" i="2"/>
  <c r="S1133" i="2"/>
  <c r="N2657" i="2"/>
  <c r="F2285" i="2"/>
  <c r="S3142" i="2"/>
  <c r="F2949" i="2"/>
  <c r="F2403" i="2"/>
  <c r="S1171" i="2"/>
  <c r="N559" i="2"/>
  <c r="N122" i="2"/>
  <c r="F559" i="2"/>
  <c r="S2503" i="2"/>
  <c r="S1431" i="2"/>
  <c r="S1595" i="2"/>
  <c r="N2166" i="2"/>
  <c r="S280" i="2"/>
  <c r="N3012" i="2"/>
  <c r="F609" i="2"/>
  <c r="S3102" i="2"/>
  <c r="F319" i="2"/>
  <c r="N2479" i="2"/>
  <c r="K2702" i="2"/>
  <c r="F2475" i="2"/>
  <c r="S374" i="2"/>
  <c r="S143" i="2"/>
  <c r="S2475" i="2"/>
  <c r="S3144" i="2"/>
  <c r="N1211" i="2"/>
  <c r="F2527" i="2"/>
  <c r="N917" i="2"/>
  <c r="S2062" i="2"/>
  <c r="N244" i="2"/>
  <c r="S271" i="2"/>
  <c r="F2468" i="2"/>
  <c r="N195" i="2"/>
  <c r="S3156" i="2"/>
  <c r="S1098" i="2"/>
  <c r="S544" i="2"/>
  <c r="J2102" i="2"/>
  <c r="S1382" i="2"/>
  <c r="S1091" i="2"/>
  <c r="J3070" i="2"/>
  <c r="S647" i="2"/>
  <c r="S1759" i="2"/>
  <c r="S931" i="2"/>
  <c r="S3063" i="2"/>
  <c r="S364" i="2"/>
  <c r="S2066" i="2"/>
  <c r="S1346" i="2"/>
  <c r="F2423" i="2"/>
  <c r="S2530" i="2"/>
  <c r="J2527" i="2"/>
  <c r="F2542" i="2"/>
  <c r="F430" i="2"/>
  <c r="F2783" i="2"/>
  <c r="S279" i="2"/>
  <c r="S2319" i="2"/>
  <c r="S510" i="2"/>
  <c r="F2477" i="2"/>
  <c r="N2170" i="2"/>
  <c r="F2762" i="2"/>
  <c r="S2749" i="2"/>
  <c r="S2203" i="2"/>
  <c r="F2888" i="2"/>
  <c r="S2781" i="2"/>
  <c r="J728" i="2"/>
  <c r="S1175" i="2"/>
  <c r="F2960" i="2"/>
  <c r="S2772" i="2"/>
  <c r="S3049" i="2"/>
  <c r="F2704" i="2"/>
  <c r="F442" i="2"/>
  <c r="S502" i="2"/>
  <c r="F2722" i="2"/>
  <c r="N1804" i="2"/>
  <c r="S3158" i="2"/>
  <c r="S1154" i="2"/>
  <c r="F622" i="2"/>
  <c r="J2886" i="2"/>
  <c r="J3062" i="2"/>
  <c r="J2103" i="2"/>
  <c r="S1958" i="2"/>
  <c r="F198" i="2"/>
  <c r="S3099" i="2"/>
  <c r="S2288" i="2"/>
  <c r="J124" i="2"/>
  <c r="S392" i="2"/>
  <c r="S3042" i="2"/>
  <c r="S1415" i="2"/>
  <c r="S3066" i="2"/>
  <c r="S3051" i="2"/>
  <c r="S2968" i="2"/>
  <c r="F547" i="2"/>
  <c r="F487" i="2"/>
  <c r="S3109" i="2"/>
  <c r="S373" i="2"/>
  <c r="N184" i="2"/>
  <c r="S2150" i="2"/>
  <c r="N1633" i="2"/>
  <c r="F2419" i="2"/>
  <c r="N255" i="2"/>
  <c r="S1337" i="2"/>
  <c r="F1339" i="2"/>
  <c r="S391" i="2"/>
  <c r="F1752" i="2"/>
  <c r="F1090" i="2"/>
  <c r="N3074" i="2"/>
  <c r="N3003" i="2"/>
  <c r="O662" i="2"/>
  <c r="N1219" i="2"/>
  <c r="S523" i="2"/>
  <c r="S3079" i="2"/>
  <c r="S2798" i="2"/>
  <c r="S2505" i="2"/>
  <c r="S2795" i="2"/>
  <c r="S1188" i="2"/>
  <c r="F2962" i="2"/>
  <c r="F19" i="2"/>
  <c r="J1329" i="2"/>
  <c r="J606" i="2"/>
  <c r="J490" i="2"/>
  <c r="N1803" i="2"/>
  <c r="S402" i="2"/>
  <c r="F2412" i="2"/>
  <c r="S1109" i="2"/>
  <c r="N1221" i="2"/>
  <c r="F1568" i="2"/>
  <c r="F2472" i="2"/>
  <c r="S2971" i="2"/>
  <c r="J427" i="2"/>
  <c r="S2952" i="2"/>
  <c r="S522" i="2"/>
  <c r="S2294" i="2"/>
  <c r="N563" i="2"/>
  <c r="S1761" i="2"/>
  <c r="N1213" i="2"/>
  <c r="S1991" i="2"/>
  <c r="S2012" i="2"/>
  <c r="S2024" i="2"/>
  <c r="F2781" i="2"/>
  <c r="N1205" i="2"/>
  <c r="J849" i="2"/>
  <c r="S2122" i="2"/>
  <c r="N1577" i="2"/>
  <c r="N912" i="2"/>
  <c r="S1177" i="2"/>
  <c r="S3098" i="2"/>
  <c r="S3052" i="2"/>
  <c r="S254" i="2"/>
  <c r="F2478" i="2"/>
  <c r="K2342" i="2"/>
  <c r="N2772" i="2"/>
  <c r="S2763" i="2"/>
  <c r="S1972" i="2"/>
  <c r="S1333" i="2"/>
  <c r="S934" i="2"/>
  <c r="S2309" i="2"/>
  <c r="S2740" i="2"/>
  <c r="S2299" i="2"/>
  <c r="S171" i="2"/>
  <c r="S2471" i="2"/>
  <c r="F2882" i="2"/>
  <c r="S843" i="2"/>
  <c r="J1868" i="2"/>
  <c r="F2421" i="2"/>
  <c r="N3081" i="2"/>
  <c r="S3080" i="2"/>
  <c r="S844" i="2"/>
  <c r="S847" i="2"/>
  <c r="F2539" i="2"/>
  <c r="N1088" i="2"/>
  <c r="F1324" i="2"/>
  <c r="N3066" i="2"/>
  <c r="J2887" i="2"/>
  <c r="S2502" i="2"/>
  <c r="N1563" i="2"/>
  <c r="S2019" i="2"/>
  <c r="F318" i="2"/>
  <c r="F308" i="2"/>
  <c r="F1393" i="2"/>
  <c r="S1099" i="2"/>
  <c r="S1610" i="2"/>
  <c r="F313" i="2"/>
  <c r="B1682" i="2"/>
  <c r="S3108" i="2"/>
  <c r="S2790" i="2"/>
  <c r="F675" i="2"/>
  <c r="N140" i="2"/>
  <c r="N853" i="2"/>
  <c r="N197" i="2"/>
  <c r="J910" i="2"/>
  <c r="F2959" i="2"/>
  <c r="S891" i="2"/>
  <c r="J844" i="2"/>
  <c r="J1449" i="2"/>
  <c r="S909" i="2"/>
  <c r="S1189" i="2"/>
  <c r="J1743" i="2"/>
  <c r="F2887" i="2"/>
  <c r="S1744" i="2"/>
  <c r="N2779" i="2"/>
  <c r="S2942" i="2"/>
  <c r="S490" i="2"/>
  <c r="S2967" i="2"/>
  <c r="J484" i="2"/>
  <c r="N262" i="2"/>
  <c r="S2079" i="2"/>
  <c r="S1149" i="2"/>
  <c r="J604" i="2"/>
  <c r="S2961" i="2"/>
  <c r="F423" i="2"/>
  <c r="S547" i="2"/>
  <c r="F611" i="2"/>
  <c r="S1563" i="2"/>
  <c r="N252" i="2"/>
  <c r="S853" i="2"/>
  <c r="N564" i="2"/>
  <c r="S3151" i="2"/>
  <c r="S577" i="2"/>
  <c r="F612" i="2"/>
  <c r="S2780" i="2"/>
  <c r="F1583" i="2"/>
  <c r="S3089" i="2"/>
  <c r="S336" i="2"/>
  <c r="J123" i="2"/>
  <c r="S400" i="2"/>
  <c r="S320" i="2"/>
  <c r="N2168" i="2"/>
  <c r="S1383" i="2"/>
  <c r="F443" i="2"/>
  <c r="S1327" i="2"/>
  <c r="F2529" i="2"/>
  <c r="N856" i="2"/>
  <c r="S908" i="2"/>
  <c r="J1505" i="2"/>
  <c r="N794" i="2"/>
  <c r="S2007" i="2"/>
  <c r="S2482" i="2"/>
  <c r="J1327" i="2"/>
  <c r="S362" i="2"/>
  <c r="S521" i="2"/>
  <c r="F2653" i="2"/>
  <c r="F2883" i="2"/>
  <c r="F2713" i="2"/>
  <c r="S3106" i="2"/>
  <c r="F2288" i="2"/>
  <c r="S2162" i="2"/>
  <c r="S2747" i="2"/>
  <c r="F183" i="2"/>
  <c r="F490" i="2"/>
  <c r="N1643" i="2"/>
  <c r="N189" i="2"/>
  <c r="F2903" i="2"/>
  <c r="J1447" i="2"/>
  <c r="S166" i="2"/>
  <c r="S1084" i="2"/>
  <c r="S1611" i="2"/>
  <c r="N127" i="2"/>
  <c r="S3145" i="2"/>
  <c r="F1331" i="2"/>
  <c r="S1093" i="2"/>
  <c r="F437" i="2"/>
  <c r="S2743" i="2"/>
  <c r="N2647" i="2"/>
  <c r="S2792" i="2"/>
  <c r="S2764" i="2"/>
  <c r="N858" i="2"/>
  <c r="G2" i="2"/>
  <c r="S1948" i="2"/>
  <c r="S2713" i="2"/>
  <c r="J122" i="2"/>
  <c r="F1322" i="2"/>
  <c r="J365" i="2"/>
  <c r="S305" i="2"/>
  <c r="N1634" i="2"/>
  <c r="S640" i="2"/>
  <c r="S2084" i="2"/>
  <c r="J426" i="2"/>
  <c r="N1445" i="2"/>
  <c r="S2468" i="2"/>
  <c r="S2803" i="2"/>
  <c r="F1573" i="2"/>
  <c r="S1580" i="2"/>
  <c r="S2775" i="2"/>
  <c r="F1750" i="2"/>
  <c r="F2294" i="2"/>
  <c r="S2562" i="2"/>
  <c r="S2313" i="2"/>
  <c r="S1407" i="2"/>
  <c r="J2582" i="2"/>
  <c r="N1387" i="2"/>
  <c r="S552" i="2"/>
  <c r="S2766" i="2"/>
  <c r="S2135" i="2"/>
  <c r="S938" i="2"/>
  <c r="S2191" i="2"/>
  <c r="F550" i="2"/>
  <c r="N190" i="2"/>
  <c r="S2793" i="2"/>
  <c r="S3068" i="2"/>
  <c r="S855" i="2"/>
  <c r="F560" i="2"/>
  <c r="S1426" i="2"/>
  <c r="F434" i="2"/>
  <c r="S2538" i="2"/>
  <c r="N1455" i="2"/>
  <c r="N2468" i="2"/>
  <c r="F2476" i="2"/>
  <c r="F2953" i="2"/>
  <c r="S248" i="2"/>
  <c r="S886" i="2"/>
  <c r="F1571" i="2"/>
  <c r="N1087" i="2"/>
  <c r="J3065" i="2"/>
  <c r="J2647" i="2"/>
  <c r="S313" i="2"/>
  <c r="N1459" i="2"/>
  <c r="S153" i="2"/>
  <c r="S339" i="2"/>
  <c r="S2151" i="2"/>
  <c r="J1563" i="2"/>
  <c r="J424" i="2"/>
  <c r="F2303" i="2"/>
  <c r="N3024" i="2"/>
  <c r="N2296" i="2"/>
  <c r="S1414" i="2"/>
  <c r="S1400" i="2"/>
  <c r="N555" i="2"/>
  <c r="S1600" i="2"/>
  <c r="S290" i="2"/>
  <c r="S288" i="2"/>
  <c r="S488" i="2"/>
  <c r="S2194" i="2"/>
  <c r="J722" i="2"/>
  <c r="S1990" i="2"/>
  <c r="N137" i="2"/>
  <c r="S2093" i="2"/>
  <c r="F204" i="2"/>
  <c r="N1209" i="2"/>
  <c r="F2481" i="2"/>
  <c r="F1330" i="2"/>
  <c r="S1923" i="2"/>
  <c r="N1637" i="2"/>
  <c r="N1641" i="2"/>
  <c r="S2965" i="2"/>
  <c r="F2889" i="2"/>
  <c r="S2797" i="2"/>
  <c r="F1341" i="2"/>
  <c r="J550" i="2"/>
  <c r="F1757" i="2"/>
  <c r="S622" i="2"/>
  <c r="S1577" i="2"/>
  <c r="S2465" i="2"/>
  <c r="F563" i="2"/>
  <c r="N786" i="2"/>
  <c r="S2767" i="2"/>
  <c r="S410" i="2"/>
  <c r="S3007" i="2"/>
  <c r="S3025" i="2"/>
  <c r="N3062" i="2"/>
  <c r="S2553" i="2"/>
  <c r="S3069" i="2"/>
  <c r="N3084" i="2"/>
  <c r="S2711" i="2"/>
  <c r="S508" i="2"/>
  <c r="B1442" i="2"/>
  <c r="N139" i="2"/>
  <c r="J1385" i="2"/>
  <c r="N2770" i="2"/>
  <c r="F1099" i="2"/>
  <c r="D1442" i="2" l="1"/>
  <c r="Y26" i="2"/>
  <c r="C1442" i="2"/>
  <c r="I2" i="2"/>
  <c r="H2" i="2"/>
  <c r="Y30" i="2"/>
  <c r="C1682" i="2"/>
  <c r="D1682" i="2"/>
  <c r="M2342" i="2"/>
  <c r="L2342" i="2"/>
  <c r="R662" i="2"/>
  <c r="U662" i="2"/>
  <c r="AA13" i="2" s="1"/>
  <c r="AB13" i="2" s="1"/>
  <c r="Q662" i="2"/>
  <c r="T662" i="2"/>
  <c r="Z13" i="2" s="1"/>
  <c r="F51" i="1" s="1"/>
  <c r="J27" i="6" s="1"/>
  <c r="AB27" i="6" s="1"/>
  <c r="AI27" i="6" s="1"/>
  <c r="A27" i="7" s="1"/>
  <c r="L2702" i="2"/>
  <c r="M2702" i="2"/>
  <c r="M2" i="2"/>
  <c r="L2" i="2"/>
  <c r="R182" i="2"/>
  <c r="U182" i="2"/>
  <c r="AA5" i="2" s="1"/>
  <c r="AB5" i="2" s="1"/>
  <c r="Q182" i="2"/>
  <c r="T182" i="2"/>
  <c r="Z5" i="2" s="1"/>
  <c r="F43" i="1" s="1"/>
  <c r="J19" i="6" s="1"/>
  <c r="AB19" i="6" s="1"/>
  <c r="AI19" i="6" s="1"/>
  <c r="A19" i="7" s="1"/>
  <c r="H1802" i="2"/>
  <c r="I1802" i="2"/>
  <c r="M722" i="2"/>
  <c r="L722" i="2"/>
  <c r="U1502" i="2"/>
  <c r="AA27" i="2" s="1"/>
  <c r="AB27" i="2" s="1"/>
  <c r="T1502" i="2"/>
  <c r="Z27" i="2" s="1"/>
  <c r="F65" i="1" s="1"/>
  <c r="J41" i="6" s="1"/>
  <c r="AB41" i="6" s="1"/>
  <c r="AI41" i="6" s="1"/>
  <c r="A41" i="7" s="1"/>
  <c r="Q1502" i="2"/>
  <c r="R1502" i="2"/>
  <c r="M2222" i="2"/>
  <c r="L2222" i="2"/>
  <c r="T1442" i="2"/>
  <c r="Z26" i="2" s="1"/>
  <c r="F64" i="1" s="1"/>
  <c r="J40" i="6" s="1"/>
  <c r="AB40" i="6" s="1"/>
  <c r="AI40" i="6" s="1"/>
  <c r="A40" i="7" s="1"/>
  <c r="U1442" i="2"/>
  <c r="AA26" i="2" s="1"/>
  <c r="AB26" i="2" s="1"/>
  <c r="Q1442" i="2"/>
  <c r="R1442" i="2"/>
  <c r="L2822" i="2"/>
  <c r="M2822" i="2"/>
  <c r="U1022" i="2"/>
  <c r="AA19" i="2" s="1"/>
  <c r="AB19" i="2" s="1"/>
  <c r="R1022" i="2"/>
  <c r="T1022" i="2"/>
  <c r="Z19" i="2" s="1"/>
  <c r="F57" i="1" s="1"/>
  <c r="J33" i="6" s="1"/>
  <c r="AB33" i="6" s="1"/>
  <c r="AI33" i="6" s="1"/>
  <c r="A33" i="7" s="1"/>
  <c r="Q1022" i="2"/>
  <c r="D2342" i="2"/>
  <c r="Y41" i="2"/>
  <c r="C2342" i="2"/>
  <c r="C1862" i="2"/>
  <c r="D1862" i="2"/>
  <c r="Y33" i="2"/>
  <c r="L2042" i="2"/>
  <c r="M2042" i="2"/>
  <c r="I1082" i="2"/>
  <c r="H1082" i="2"/>
  <c r="M962" i="2"/>
  <c r="L962" i="2"/>
  <c r="D2822" i="2"/>
  <c r="Y49" i="2"/>
  <c r="C2822" i="2"/>
  <c r="H2462" i="2"/>
  <c r="I2462" i="2"/>
  <c r="M2582" i="2"/>
  <c r="L2582" i="2"/>
  <c r="Y18" i="2"/>
  <c r="C962" i="2"/>
  <c r="D962" i="2"/>
  <c r="H2402" i="2"/>
  <c r="I2402" i="2"/>
  <c r="L1142" i="2"/>
  <c r="M1142" i="2"/>
  <c r="U1202" i="2"/>
  <c r="AA22" i="2" s="1"/>
  <c r="AB22" i="2" s="1"/>
  <c r="Q1202" i="2"/>
  <c r="T1202" i="2"/>
  <c r="Z22" i="2" s="1"/>
  <c r="F60" i="1" s="1"/>
  <c r="J36" i="6" s="1"/>
  <c r="AB36" i="6" s="1"/>
  <c r="AI36" i="6" s="1"/>
  <c r="A36" i="7" s="1"/>
  <c r="R1202" i="2"/>
  <c r="Q962" i="2"/>
  <c r="T962" i="2"/>
  <c r="Z18" i="2" s="1"/>
  <c r="F56" i="1" s="1"/>
  <c r="J32" i="6" s="1"/>
  <c r="AB32" i="6" s="1"/>
  <c r="AI32" i="6" s="1"/>
  <c r="A32" i="7" s="1"/>
  <c r="U962" i="2"/>
  <c r="AA18" i="2" s="1"/>
  <c r="AB18" i="2" s="1"/>
  <c r="R962" i="2"/>
  <c r="C1202" i="2"/>
  <c r="Y22" i="2"/>
  <c r="D1202" i="2"/>
  <c r="T2822" i="2"/>
  <c r="Z49" i="2" s="1"/>
  <c r="F87" i="1" s="1"/>
  <c r="J63" i="6" s="1"/>
  <c r="AB63" i="6" s="1"/>
  <c r="AI63" i="6" s="1"/>
  <c r="A63" i="7" s="1"/>
  <c r="U2822" i="2"/>
  <c r="AA49" i="2" s="1"/>
  <c r="AB49" i="2" s="1"/>
  <c r="Q2822" i="2"/>
  <c r="R2822" i="2"/>
  <c r="H1022" i="2"/>
  <c r="I1022" i="2"/>
  <c r="Y19" i="2"/>
  <c r="D1022" i="2"/>
  <c r="C1022" i="2"/>
  <c r="H1202" i="2"/>
  <c r="I1202" i="2"/>
  <c r="Q2642" i="2"/>
  <c r="R2642" i="2"/>
  <c r="T2642" i="2"/>
  <c r="Z46" i="2" s="1"/>
  <c r="F84" i="1" s="1"/>
  <c r="J60" i="6" s="1"/>
  <c r="AB60" i="6" s="1"/>
  <c r="AI60" i="6" s="1"/>
  <c r="A60" i="7" s="1"/>
  <c r="U2642" i="2"/>
  <c r="AA46" i="2" s="1"/>
  <c r="AB46" i="2" s="1"/>
  <c r="C722" i="2"/>
  <c r="D722" i="2"/>
  <c r="Y14" i="2"/>
  <c r="H2282" i="2"/>
  <c r="I2282" i="2"/>
  <c r="Y21" i="2"/>
  <c r="C1142" i="2"/>
  <c r="D1142" i="2"/>
  <c r="I1682" i="2"/>
  <c r="H1682" i="2"/>
  <c r="M482" i="2"/>
  <c r="L482" i="2"/>
  <c r="R2342" i="2"/>
  <c r="T2342" i="2"/>
  <c r="Z41" i="2" s="1"/>
  <c r="F79" i="1" s="1"/>
  <c r="J55" i="6" s="1"/>
  <c r="AB55" i="6" s="1"/>
  <c r="AI55" i="6" s="1"/>
  <c r="A55" i="7" s="1"/>
  <c r="U2342" i="2"/>
  <c r="AA41" i="2" s="1"/>
  <c r="AB41" i="2" s="1"/>
  <c r="Q2342" i="2"/>
  <c r="D1622" i="2"/>
  <c r="C1622" i="2"/>
  <c r="Y29" i="2"/>
  <c r="C2222" i="2"/>
  <c r="Y39" i="2"/>
  <c r="D2222" i="2"/>
  <c r="L1742" i="2"/>
  <c r="M1742" i="2"/>
  <c r="I2822" i="2"/>
  <c r="H2822" i="2"/>
  <c r="M1922" i="2"/>
  <c r="L1922" i="2"/>
  <c r="T1862" i="2"/>
  <c r="Z33" i="2" s="1"/>
  <c r="F71" i="1" s="1"/>
  <c r="J47" i="6" s="1"/>
  <c r="AB47" i="6" s="1"/>
  <c r="AI47" i="6" s="1"/>
  <c r="A47" i="7" s="1"/>
  <c r="Q1862" i="2"/>
  <c r="R1862" i="2"/>
  <c r="U1862" i="2"/>
  <c r="AA33" i="2" s="1"/>
  <c r="AB33" i="2" s="1"/>
  <c r="I2342" i="2"/>
  <c r="H2342" i="2"/>
  <c r="D1982" i="2"/>
  <c r="C1982" i="2"/>
  <c r="Y35" i="2"/>
  <c r="L302" i="2"/>
  <c r="M302" i="2"/>
  <c r="I2702" i="2"/>
  <c r="H2702" i="2"/>
  <c r="Y38" i="2"/>
  <c r="C2162" i="2"/>
  <c r="D2162" i="2"/>
  <c r="Q782" i="2"/>
  <c r="U782" i="2"/>
  <c r="AA15" i="2" s="1"/>
  <c r="AB15" i="2" s="1"/>
  <c r="T782" i="2"/>
  <c r="Z15" i="2" s="1"/>
  <c r="F53" i="1" s="1"/>
  <c r="J29" i="6" s="1"/>
  <c r="AB29" i="6" s="1"/>
  <c r="AI29" i="6" s="1"/>
  <c r="A29" i="7" s="1"/>
  <c r="R782" i="2"/>
  <c r="Y3" i="2"/>
  <c r="C62" i="2"/>
  <c r="D62" i="2"/>
  <c r="U1682" i="2"/>
  <c r="AA30" i="2" s="1"/>
  <c r="AB30" i="2" s="1"/>
  <c r="T1682" i="2"/>
  <c r="Z30" i="2" s="1"/>
  <c r="F68" i="1" s="1"/>
  <c r="J44" i="6" s="1"/>
  <c r="AB44" i="6" s="1"/>
  <c r="AI44" i="6" s="1"/>
  <c r="A44" i="7" s="1"/>
  <c r="R1682" i="2"/>
  <c r="Q1682" i="2"/>
  <c r="H1622" i="2"/>
  <c r="I1622" i="2"/>
  <c r="M422" i="2"/>
  <c r="L422" i="2"/>
  <c r="C242" i="2"/>
  <c r="D242" i="2"/>
  <c r="Y6" i="2"/>
  <c r="L2882" i="2"/>
  <c r="M2882" i="2"/>
  <c r="H2162" i="2"/>
  <c r="I2162" i="2"/>
  <c r="L62" i="2"/>
  <c r="M62" i="2"/>
  <c r="H2942" i="2"/>
  <c r="I2942" i="2"/>
  <c r="M1862" i="2"/>
  <c r="L1862" i="2"/>
  <c r="R2582" i="2"/>
  <c r="U2582" i="2"/>
  <c r="AA45" i="2" s="1"/>
  <c r="AB45" i="2" s="1"/>
  <c r="Q2582" i="2"/>
  <c r="T2582" i="2"/>
  <c r="Z45" i="2" s="1"/>
  <c r="F83" i="1" s="1"/>
  <c r="J59" i="6" s="1"/>
  <c r="AB59" i="6" s="1"/>
  <c r="AI59" i="6" s="1"/>
  <c r="A59" i="7" s="1"/>
  <c r="M2522" i="2"/>
  <c r="L2522" i="2"/>
  <c r="M2402" i="2"/>
  <c r="L2402" i="2"/>
  <c r="I962" i="2"/>
  <c r="H962" i="2"/>
  <c r="D1262" i="2"/>
  <c r="Y23" i="2"/>
  <c r="C1262" i="2"/>
  <c r="R1262" i="2"/>
  <c r="Q1262" i="2"/>
  <c r="U1262" i="2"/>
  <c r="AA23" i="2" s="1"/>
  <c r="AB23" i="2" s="1"/>
  <c r="T1262" i="2"/>
  <c r="Z23" i="2" s="1"/>
  <c r="F61" i="1" s="1"/>
  <c r="J37" i="6" s="1"/>
  <c r="AB37" i="6" s="1"/>
  <c r="AI37" i="6" s="1"/>
  <c r="A37" i="7" s="1"/>
  <c r="L1022" i="2"/>
  <c r="M1022" i="2"/>
  <c r="T722" i="2"/>
  <c r="Z14" i="2" s="1"/>
  <c r="F52" i="1" s="1"/>
  <c r="J28" i="6" s="1"/>
  <c r="AB28" i="6" s="1"/>
  <c r="AI28" i="6" s="1"/>
  <c r="A28" i="7" s="1"/>
  <c r="R722" i="2"/>
  <c r="Q722" i="2"/>
  <c r="U722" i="2"/>
  <c r="AA14" i="2" s="1"/>
  <c r="AB14" i="2" s="1"/>
  <c r="L2942" i="2"/>
  <c r="M2942" i="2"/>
  <c r="I2222" i="2"/>
  <c r="H2222" i="2"/>
  <c r="U422" i="2"/>
  <c r="AA9" i="2" s="1"/>
  <c r="AB9" i="2" s="1"/>
  <c r="Q422" i="2"/>
  <c r="T422" i="2"/>
  <c r="Z9" i="2" s="1"/>
  <c r="F47" i="1" s="1"/>
  <c r="J23" i="6" s="1"/>
  <c r="AB23" i="6" s="1"/>
  <c r="AI23" i="6" s="1"/>
  <c r="A23" i="7" s="1"/>
  <c r="R422" i="2"/>
  <c r="R1622" i="2"/>
  <c r="U1622" i="2"/>
  <c r="AA29" i="2" s="1"/>
  <c r="AB29" i="2" s="1"/>
  <c r="T1622" i="2"/>
  <c r="Z29" i="2" s="1"/>
  <c r="F67" i="1" s="1"/>
  <c r="J43" i="6" s="1"/>
  <c r="AB43" i="6" s="1"/>
  <c r="AI43" i="6" s="1"/>
  <c r="A43" i="7" s="1"/>
  <c r="Q1622" i="2"/>
  <c r="D1502" i="2"/>
  <c r="C1502" i="2"/>
  <c r="Y27" i="2"/>
  <c r="U2882" i="2"/>
  <c r="AA50" i="2" s="1"/>
  <c r="AB50" i="2" s="1"/>
  <c r="Q2882" i="2"/>
  <c r="R2882" i="2"/>
  <c r="T2882" i="2"/>
  <c r="Z50" i="2" s="1"/>
  <c r="F88" i="1" s="1"/>
  <c r="J64" i="6" s="1"/>
  <c r="AB64" i="6" s="1"/>
  <c r="AI64" i="6" s="1"/>
  <c r="A64" i="7" s="1"/>
  <c r="Y36" i="2"/>
  <c r="D2042" i="2"/>
  <c r="C2042" i="2"/>
  <c r="L1502" i="2"/>
  <c r="M1502" i="2"/>
  <c r="L2102" i="2"/>
  <c r="M2102" i="2"/>
  <c r="H1982" i="2"/>
  <c r="I1982" i="2"/>
  <c r="D842" i="2"/>
  <c r="Y16" i="2"/>
  <c r="C842" i="2"/>
  <c r="R1802" i="2"/>
  <c r="U1802" i="2"/>
  <c r="AA32" i="2" s="1"/>
  <c r="AB32" i="2" s="1"/>
  <c r="T1802" i="2"/>
  <c r="Z32" i="2" s="1"/>
  <c r="F70" i="1" s="1"/>
  <c r="J46" i="6" s="1"/>
  <c r="AB46" i="6" s="1"/>
  <c r="AI46" i="6" s="1"/>
  <c r="A46" i="7" s="1"/>
  <c r="Q1802" i="2"/>
  <c r="M1682" i="2"/>
  <c r="L1682" i="2"/>
  <c r="I2042" i="2"/>
  <c r="H2042" i="2"/>
  <c r="L602" i="2"/>
  <c r="M602" i="2"/>
  <c r="R2" i="2"/>
  <c r="U2" i="2"/>
  <c r="AA2" i="2" s="1"/>
  <c r="AB2" i="2" s="1"/>
  <c r="T2" i="2"/>
  <c r="Z2" i="2" s="1"/>
  <c r="Q2" i="2"/>
  <c r="R2222" i="2"/>
  <c r="Q2222" i="2"/>
  <c r="T2222" i="2"/>
  <c r="Z39" i="2" s="1"/>
  <c r="F77" i="1" s="1"/>
  <c r="J53" i="6" s="1"/>
  <c r="AB53" i="6" s="1"/>
  <c r="AI53" i="6" s="1"/>
  <c r="A53" i="7" s="1"/>
  <c r="U2222" i="2"/>
  <c r="AA39" i="2" s="1"/>
  <c r="AB39" i="2" s="1"/>
  <c r="R2402" i="2"/>
  <c r="U2402" i="2"/>
  <c r="AA42" i="2" s="1"/>
  <c r="AB42" i="2" s="1"/>
  <c r="T2402" i="2"/>
  <c r="Z42" i="2" s="1"/>
  <c r="F80" i="1" s="1"/>
  <c r="J56" i="6" s="1"/>
  <c r="AB56" i="6" s="1"/>
  <c r="AI56" i="6" s="1"/>
  <c r="A56" i="7" s="1"/>
  <c r="Q2402" i="2"/>
  <c r="M362" i="2"/>
  <c r="L362" i="2"/>
  <c r="L1982" i="2"/>
  <c r="M1982" i="2"/>
  <c r="C2582" i="2"/>
  <c r="Y45" i="2"/>
  <c r="D2582" i="2"/>
  <c r="R62" i="2"/>
  <c r="T62" i="2"/>
  <c r="Z3" i="2" s="1"/>
  <c r="F41" i="1" s="1"/>
  <c r="J17" i="6" s="1"/>
  <c r="AB17" i="6" s="1"/>
  <c r="AI17" i="6" s="1"/>
  <c r="A17" i="7" s="1"/>
  <c r="Q62" i="2"/>
  <c r="U62" i="2"/>
  <c r="AA3" i="2" s="1"/>
  <c r="AB3" i="2" s="1"/>
  <c r="L1262" i="2"/>
  <c r="M1262" i="2"/>
  <c r="F1448" i="2"/>
  <c r="F1450" i="2"/>
  <c r="F1457" i="2"/>
  <c r="F1456" i="2"/>
  <c r="F1464" i="2"/>
  <c r="F1454" i="2"/>
  <c r="F1449" i="2"/>
  <c r="F1446" i="2"/>
  <c r="F1458" i="2"/>
  <c r="F1444" i="2"/>
  <c r="F1452" i="2"/>
  <c r="F1461" i="2"/>
  <c r="F1453" i="2"/>
  <c r="F1445" i="2"/>
  <c r="F1460" i="2"/>
  <c r="F1455" i="2"/>
  <c r="F1443" i="2"/>
  <c r="F1442" i="2"/>
  <c r="F1447" i="2"/>
  <c r="F1459" i="2"/>
  <c r="F1463" i="2"/>
  <c r="F1462" i="2"/>
  <c r="F1451" i="2"/>
  <c r="N2344" i="2"/>
  <c r="N2351" i="2"/>
  <c r="N2347" i="2"/>
  <c r="N2357" i="2"/>
  <c r="N2359" i="2"/>
  <c r="N2356" i="2"/>
  <c r="N2363" i="2"/>
  <c r="N2353" i="2"/>
  <c r="N2358" i="2"/>
  <c r="N2361" i="2"/>
  <c r="N2362" i="2"/>
  <c r="N2345" i="2"/>
  <c r="N2364" i="2"/>
  <c r="N2346" i="2"/>
  <c r="N2360" i="2"/>
  <c r="N2352" i="2"/>
  <c r="N2343" i="2"/>
  <c r="N2355" i="2"/>
  <c r="N2350" i="2"/>
  <c r="N2354" i="2"/>
  <c r="N2342" i="2"/>
  <c r="N2348" i="2"/>
  <c r="N2349" i="2"/>
  <c r="N11" i="2"/>
  <c r="N15" i="2"/>
  <c r="N12" i="2"/>
  <c r="N14" i="2"/>
  <c r="N4" i="2"/>
  <c r="N22" i="2"/>
  <c r="N3" i="2"/>
  <c r="N19" i="2"/>
  <c r="N21" i="2"/>
  <c r="N7" i="2"/>
  <c r="N13" i="2"/>
  <c r="N20" i="2"/>
  <c r="N24" i="2"/>
  <c r="N23" i="2"/>
  <c r="N9" i="2"/>
  <c r="N17" i="2"/>
  <c r="N8" i="2"/>
  <c r="N10" i="2"/>
  <c r="N6" i="2"/>
  <c r="N5" i="2"/>
  <c r="N18" i="2"/>
  <c r="N2" i="2"/>
  <c r="N16" i="2"/>
  <c r="N743" i="2"/>
  <c r="N738" i="2"/>
  <c r="N735" i="2"/>
  <c r="N722" i="2"/>
  <c r="N736" i="2"/>
  <c r="N742" i="2"/>
  <c r="N725" i="2"/>
  <c r="N731" i="2"/>
  <c r="N744" i="2"/>
  <c r="N734" i="2"/>
  <c r="N737" i="2"/>
  <c r="N727" i="2"/>
  <c r="N732" i="2"/>
  <c r="N729" i="2"/>
  <c r="N723" i="2"/>
  <c r="N730" i="2"/>
  <c r="N728" i="2"/>
  <c r="N740" i="2"/>
  <c r="N739" i="2"/>
  <c r="N724" i="2"/>
  <c r="N741" i="2"/>
  <c r="N726" i="2"/>
  <c r="N733" i="2"/>
  <c r="N498" i="2"/>
  <c r="N493" i="2"/>
  <c r="N495" i="2"/>
  <c r="N486" i="2"/>
  <c r="N503" i="2"/>
  <c r="N501" i="2"/>
  <c r="N482" i="2"/>
  <c r="N502" i="2"/>
  <c r="N488" i="2"/>
  <c r="N489" i="2"/>
  <c r="N504" i="2"/>
  <c r="N484" i="2"/>
  <c r="N497" i="2"/>
  <c r="N494" i="2"/>
  <c r="N492" i="2"/>
  <c r="N485" i="2"/>
  <c r="N490" i="2"/>
  <c r="N491" i="2"/>
  <c r="N483" i="2"/>
  <c r="N487" i="2"/>
  <c r="N500" i="2"/>
  <c r="N499" i="2"/>
  <c r="N496" i="2"/>
  <c r="N1922" i="2"/>
  <c r="N1942" i="2"/>
  <c r="N1926" i="2"/>
  <c r="N1933" i="2"/>
  <c r="N1930" i="2"/>
  <c r="N1934" i="2"/>
  <c r="N1938" i="2"/>
  <c r="N1925" i="2"/>
  <c r="N1943" i="2"/>
  <c r="N1929" i="2"/>
  <c r="N1944" i="2"/>
  <c r="N1937" i="2"/>
  <c r="N1931" i="2"/>
  <c r="N1935" i="2"/>
  <c r="N1941" i="2"/>
  <c r="N1924" i="2"/>
  <c r="N1932" i="2"/>
  <c r="N1939" i="2"/>
  <c r="N1936" i="2"/>
  <c r="N1923" i="2"/>
  <c r="N1928" i="2"/>
  <c r="N1927" i="2"/>
  <c r="N1940" i="2"/>
  <c r="F2003" i="2"/>
  <c r="F1991" i="2"/>
  <c r="F1987" i="2"/>
  <c r="F1986" i="2"/>
  <c r="F1995" i="2"/>
  <c r="F1998" i="2"/>
  <c r="F1994" i="2"/>
  <c r="F1985" i="2"/>
  <c r="F1989" i="2"/>
  <c r="F1996" i="2"/>
  <c r="F2002" i="2"/>
  <c r="F2004" i="2"/>
  <c r="F1983" i="2"/>
  <c r="F1997" i="2"/>
  <c r="F2000" i="2"/>
  <c r="F2001" i="2"/>
  <c r="F1993" i="2"/>
  <c r="F1992" i="2"/>
  <c r="F1982" i="2"/>
  <c r="F1990" i="2"/>
  <c r="F1984" i="2"/>
  <c r="F1988" i="2"/>
  <c r="F1999" i="2"/>
  <c r="F67" i="2"/>
  <c r="F81" i="2"/>
  <c r="F84" i="2"/>
  <c r="F68" i="2"/>
  <c r="F74" i="2"/>
  <c r="F65" i="2"/>
  <c r="F77" i="2"/>
  <c r="F78" i="2"/>
  <c r="F83" i="2"/>
  <c r="F70" i="2"/>
  <c r="F75" i="2"/>
  <c r="F71" i="2"/>
  <c r="F69" i="2"/>
  <c r="F79" i="2"/>
  <c r="F73" i="2"/>
  <c r="F63" i="2"/>
  <c r="F64" i="2"/>
  <c r="F82" i="2"/>
  <c r="F72" i="2"/>
  <c r="F80" i="2"/>
  <c r="F66" i="2"/>
  <c r="F76" i="2"/>
  <c r="F62" i="2"/>
  <c r="F1276" i="2"/>
  <c r="F1266" i="2"/>
  <c r="F1283" i="2"/>
  <c r="F1274" i="2"/>
  <c r="F1267" i="2"/>
  <c r="F1268" i="2"/>
  <c r="F1279" i="2"/>
  <c r="F1272" i="2"/>
  <c r="F1282" i="2"/>
  <c r="F1280" i="2"/>
  <c r="F1273" i="2"/>
  <c r="F1281" i="2"/>
  <c r="F1277" i="2"/>
  <c r="F1270" i="2"/>
  <c r="F1275" i="2"/>
  <c r="F1262" i="2"/>
  <c r="F1271" i="2"/>
  <c r="F1265" i="2"/>
  <c r="F1263" i="2"/>
  <c r="F1269" i="2"/>
  <c r="F1278" i="2"/>
  <c r="F1284" i="2"/>
  <c r="F1264" i="2"/>
  <c r="N1041" i="2"/>
  <c r="N1035" i="2"/>
  <c r="N1026" i="2"/>
  <c r="N1027" i="2"/>
  <c r="N1024" i="2"/>
  <c r="N1038" i="2"/>
  <c r="N1025" i="2"/>
  <c r="N1023" i="2"/>
  <c r="N1039" i="2"/>
  <c r="N1043" i="2"/>
  <c r="N1040" i="2"/>
  <c r="N1044" i="2"/>
  <c r="N1031" i="2"/>
  <c r="N1022" i="2"/>
  <c r="N1036" i="2"/>
  <c r="N1042" i="2"/>
  <c r="N1030" i="2"/>
  <c r="N1028" i="2"/>
  <c r="N1034" i="2"/>
  <c r="N1032" i="2"/>
  <c r="N1037" i="2"/>
  <c r="N1033" i="2"/>
  <c r="N1029" i="2"/>
  <c r="J1988" i="2"/>
  <c r="J1987" i="2"/>
  <c r="J1985" i="2"/>
  <c r="J1990" i="2"/>
  <c r="J1989" i="2"/>
  <c r="J1983" i="2"/>
  <c r="J1986" i="2"/>
  <c r="J1984" i="2"/>
  <c r="J1982" i="2"/>
  <c r="N1683" i="2"/>
  <c r="N1697" i="2"/>
  <c r="N1688" i="2"/>
  <c r="N1702" i="2"/>
  <c r="N1696" i="2"/>
  <c r="N1690" i="2"/>
  <c r="N1685" i="2"/>
  <c r="N1687" i="2"/>
  <c r="N1682" i="2"/>
  <c r="N1700" i="2"/>
  <c r="N1695" i="2"/>
  <c r="N1704" i="2"/>
  <c r="N1684" i="2"/>
  <c r="N1693" i="2"/>
  <c r="N1694" i="2"/>
  <c r="N1691" i="2"/>
  <c r="N1703" i="2"/>
  <c r="N1699" i="2"/>
  <c r="N1701" i="2"/>
  <c r="N1698" i="2"/>
  <c r="N1692" i="2"/>
  <c r="N1689" i="2"/>
  <c r="N1686" i="2"/>
  <c r="F2597" i="2"/>
  <c r="F2602" i="2"/>
  <c r="F2582" i="2"/>
  <c r="F2596" i="2"/>
  <c r="F2595" i="2"/>
  <c r="F2587" i="2"/>
  <c r="F2603" i="2"/>
  <c r="F2585" i="2"/>
  <c r="F2594" i="2"/>
  <c r="F2589" i="2"/>
  <c r="F2604" i="2"/>
  <c r="F2593" i="2"/>
  <c r="F2599" i="2"/>
  <c r="F2584" i="2"/>
  <c r="F2592" i="2"/>
  <c r="F2598" i="2"/>
  <c r="F2590" i="2"/>
  <c r="F2591" i="2"/>
  <c r="F2588" i="2"/>
  <c r="F2586" i="2"/>
  <c r="F2601" i="2"/>
  <c r="F2583" i="2"/>
  <c r="F2600" i="2"/>
  <c r="S73" i="2"/>
  <c r="S74" i="2"/>
  <c r="S88" i="2"/>
  <c r="S110" i="2"/>
  <c r="S71" i="2"/>
  <c r="S63" i="2"/>
  <c r="S109" i="2"/>
  <c r="S94" i="2"/>
  <c r="S86" i="2"/>
  <c r="S90" i="2"/>
  <c r="S112" i="2"/>
  <c r="S91" i="2"/>
  <c r="S97" i="2"/>
  <c r="S81" i="2"/>
  <c r="S78" i="2"/>
  <c r="S85" i="2"/>
  <c r="S93" i="2"/>
  <c r="S106" i="2"/>
  <c r="S105" i="2"/>
  <c r="S82" i="2"/>
  <c r="S76" i="2"/>
  <c r="S92" i="2"/>
  <c r="S70" i="2"/>
  <c r="S111" i="2"/>
  <c r="S113" i="2"/>
  <c r="S64" i="2"/>
  <c r="S99" i="2"/>
  <c r="S84" i="2"/>
  <c r="S72" i="2"/>
  <c r="S103" i="2"/>
  <c r="S77" i="2"/>
  <c r="S79" i="2"/>
  <c r="S107" i="2"/>
  <c r="S67" i="2"/>
  <c r="S62" i="2"/>
  <c r="S80" i="2"/>
  <c r="S75" i="2"/>
  <c r="S66" i="2"/>
  <c r="S101" i="2"/>
  <c r="S65" i="2"/>
  <c r="S100" i="2"/>
  <c r="S108" i="2"/>
  <c r="S68" i="2"/>
  <c r="S69" i="2"/>
  <c r="S87" i="2"/>
  <c r="S83" i="2"/>
  <c r="S96" i="2"/>
  <c r="S98" i="2"/>
  <c r="S89" i="2"/>
  <c r="S102" i="2"/>
  <c r="S95" i="2"/>
  <c r="S104" i="2"/>
  <c r="N2047" i="2"/>
  <c r="N2059" i="2"/>
  <c r="N2045" i="2"/>
  <c r="N2057" i="2"/>
  <c r="N2044" i="2"/>
  <c r="N2050" i="2"/>
  <c r="N2048" i="2"/>
  <c r="N2046" i="2"/>
  <c r="N2060" i="2"/>
  <c r="N2064" i="2"/>
  <c r="N2049" i="2"/>
  <c r="N2055" i="2"/>
  <c r="N2054" i="2"/>
  <c r="N2061" i="2"/>
  <c r="N2051" i="2"/>
  <c r="N2056" i="2"/>
  <c r="N2063" i="2"/>
  <c r="N2062" i="2"/>
  <c r="N2052" i="2"/>
  <c r="N2058" i="2"/>
  <c r="N2042" i="2"/>
  <c r="N2043" i="2"/>
  <c r="N2053" i="2"/>
  <c r="J2406" i="2"/>
  <c r="J2405" i="2"/>
  <c r="J2410" i="2"/>
  <c r="J2402" i="2"/>
  <c r="J2408" i="2"/>
  <c r="J2403" i="2"/>
  <c r="J2409" i="2"/>
  <c r="J2407" i="2"/>
  <c r="J2404" i="2"/>
  <c r="J1203" i="2"/>
  <c r="J1202" i="2"/>
  <c r="J1206" i="2"/>
  <c r="J1208" i="2"/>
  <c r="J1205" i="2"/>
  <c r="J1207" i="2"/>
  <c r="J1209" i="2"/>
  <c r="J1210" i="2"/>
  <c r="J1204" i="2"/>
  <c r="F2165" i="2"/>
  <c r="F2181" i="2"/>
  <c r="F2174" i="2"/>
  <c r="F2178" i="2"/>
  <c r="F2184" i="2"/>
  <c r="F2168" i="2"/>
  <c r="F2180" i="2"/>
  <c r="F2177" i="2"/>
  <c r="F2170" i="2"/>
  <c r="F2162" i="2"/>
  <c r="F2163" i="2"/>
  <c r="F2179" i="2"/>
  <c r="F2175" i="2"/>
  <c r="F2166" i="2"/>
  <c r="F2176" i="2"/>
  <c r="F2169" i="2"/>
  <c r="F2171" i="2"/>
  <c r="F2183" i="2"/>
  <c r="F2182" i="2"/>
  <c r="F2164" i="2"/>
  <c r="F2167" i="2"/>
  <c r="F2173" i="2"/>
  <c r="F2172" i="2"/>
  <c r="N65" i="2"/>
  <c r="N83" i="2"/>
  <c r="N72" i="2"/>
  <c r="N67" i="2"/>
  <c r="N82" i="2"/>
  <c r="N69" i="2"/>
  <c r="N68" i="2"/>
  <c r="N71" i="2"/>
  <c r="N66" i="2"/>
  <c r="N80" i="2"/>
  <c r="N76" i="2"/>
  <c r="N78" i="2"/>
  <c r="N79" i="2"/>
  <c r="N77" i="2"/>
  <c r="N84" i="2"/>
  <c r="N73" i="2"/>
  <c r="N75" i="2"/>
  <c r="N81" i="2"/>
  <c r="N74" i="2"/>
  <c r="N64" i="2"/>
  <c r="N63" i="2"/>
  <c r="N70" i="2"/>
  <c r="N62" i="2"/>
  <c r="F1521" i="2"/>
  <c r="F1507" i="2"/>
  <c r="F1508" i="2"/>
  <c r="F1506" i="2"/>
  <c r="F1512" i="2"/>
  <c r="F1524" i="2"/>
  <c r="F1510" i="2"/>
  <c r="F1523" i="2"/>
  <c r="F1519" i="2"/>
  <c r="F1515" i="2"/>
  <c r="F1517" i="2"/>
  <c r="F1514" i="2"/>
  <c r="F1522" i="2"/>
  <c r="F1518" i="2"/>
  <c r="F1511" i="2"/>
  <c r="F1516" i="2"/>
  <c r="F1505" i="2"/>
  <c r="F1504" i="2"/>
  <c r="F1503" i="2"/>
  <c r="F1502" i="2"/>
  <c r="F1509" i="2"/>
  <c r="F1513" i="2"/>
  <c r="F1520" i="2"/>
  <c r="F2059" i="2"/>
  <c r="F2061" i="2"/>
  <c r="F2056" i="2"/>
  <c r="F2064" i="2"/>
  <c r="F2062" i="2"/>
  <c r="F2051" i="2"/>
  <c r="F2055" i="2"/>
  <c r="F2048" i="2"/>
  <c r="F2045" i="2"/>
  <c r="F2060" i="2"/>
  <c r="F2043" i="2"/>
  <c r="F2054" i="2"/>
  <c r="F2053" i="2"/>
  <c r="F2047" i="2"/>
  <c r="F2058" i="2"/>
  <c r="F2042" i="2"/>
  <c r="F2044" i="2"/>
  <c r="F2046" i="2"/>
  <c r="F2052" i="2"/>
  <c r="F2049" i="2"/>
  <c r="F2057" i="2"/>
  <c r="F2063" i="2"/>
  <c r="F2050" i="2"/>
  <c r="F857" i="2"/>
  <c r="F848" i="2"/>
  <c r="F845" i="2"/>
  <c r="F860" i="2"/>
  <c r="F856" i="2"/>
  <c r="F858" i="2"/>
  <c r="F853" i="2"/>
  <c r="F850" i="2"/>
  <c r="F844" i="2"/>
  <c r="F859" i="2"/>
  <c r="F851" i="2"/>
  <c r="F842" i="2"/>
  <c r="F863" i="2"/>
  <c r="F847" i="2"/>
  <c r="F862" i="2"/>
  <c r="F852" i="2"/>
  <c r="F855" i="2"/>
  <c r="F864" i="2"/>
  <c r="F849" i="2"/>
  <c r="F846" i="2"/>
  <c r="F861" i="2"/>
  <c r="F854" i="2"/>
  <c r="F843" i="2"/>
  <c r="S676" i="2"/>
  <c r="S703" i="2"/>
  <c r="S684" i="2"/>
  <c r="S690" i="2"/>
  <c r="S692" i="2"/>
  <c r="S708" i="2"/>
  <c r="S681" i="2"/>
  <c r="S710" i="2"/>
  <c r="S693" i="2"/>
  <c r="S686" i="2"/>
  <c r="S702" i="2"/>
  <c r="S665" i="2"/>
  <c r="S694" i="2"/>
  <c r="S678" i="2"/>
  <c r="S666" i="2"/>
  <c r="S687" i="2"/>
  <c r="S670" i="2"/>
  <c r="S679" i="2"/>
  <c r="S668" i="2"/>
  <c r="S688" i="2"/>
  <c r="S683" i="2"/>
  <c r="S689" i="2"/>
  <c r="S685" i="2"/>
  <c r="S674" i="2"/>
  <c r="S663" i="2"/>
  <c r="S675" i="2"/>
  <c r="S697" i="2"/>
  <c r="S680" i="2"/>
  <c r="S695" i="2"/>
  <c r="S698" i="2"/>
  <c r="S667" i="2"/>
  <c r="S696" i="2"/>
  <c r="S682" i="2"/>
  <c r="S709" i="2"/>
  <c r="S706" i="2"/>
  <c r="S664" i="2"/>
  <c r="S712" i="2"/>
  <c r="S673" i="2"/>
  <c r="S705" i="2"/>
  <c r="S701" i="2"/>
  <c r="S713" i="2"/>
  <c r="S711" i="2"/>
  <c r="S671" i="2"/>
  <c r="S707" i="2"/>
  <c r="S662" i="2"/>
  <c r="S699" i="2"/>
  <c r="S691" i="2"/>
  <c r="S704" i="2"/>
  <c r="S700" i="2"/>
  <c r="S672" i="2"/>
  <c r="S669" i="2"/>
  <c r="S677" i="2"/>
  <c r="S195" i="2"/>
  <c r="S225" i="2"/>
  <c r="S219" i="2"/>
  <c r="S217" i="2"/>
  <c r="S196" i="2"/>
  <c r="S207" i="2"/>
  <c r="S186" i="2"/>
  <c r="S183" i="2"/>
  <c r="S192" i="2"/>
  <c r="S203" i="2"/>
  <c r="S189" i="2"/>
  <c r="S193" i="2"/>
  <c r="S229" i="2"/>
  <c r="S210" i="2"/>
  <c r="S213" i="2"/>
  <c r="S223" i="2"/>
  <c r="S194" i="2"/>
  <c r="S182" i="2"/>
  <c r="S202" i="2"/>
  <c r="S201" i="2"/>
  <c r="S187" i="2"/>
  <c r="S230" i="2"/>
  <c r="S220" i="2"/>
  <c r="S190" i="2"/>
  <c r="S205" i="2"/>
  <c r="S221" i="2"/>
  <c r="S208" i="2"/>
  <c r="S227" i="2"/>
  <c r="S216" i="2"/>
  <c r="S214" i="2"/>
  <c r="S199" i="2"/>
  <c r="S200" i="2"/>
  <c r="S204" i="2"/>
  <c r="S211" i="2"/>
  <c r="S226" i="2"/>
  <c r="S218" i="2"/>
  <c r="S222" i="2"/>
  <c r="S185" i="2"/>
  <c r="S224" i="2"/>
  <c r="S233" i="2"/>
  <c r="S191" i="2"/>
  <c r="S215" i="2"/>
  <c r="S231" i="2"/>
  <c r="S228" i="2"/>
  <c r="S188" i="2"/>
  <c r="S212" i="2"/>
  <c r="S206" i="2"/>
  <c r="S209" i="2"/>
  <c r="S197" i="2"/>
  <c r="S184" i="2"/>
  <c r="S198" i="2"/>
  <c r="S232" i="2"/>
  <c r="F2345" i="2"/>
  <c r="F2349" i="2"/>
  <c r="F2344" i="2"/>
  <c r="F2343" i="2"/>
  <c r="F2347" i="2"/>
  <c r="F2364" i="2"/>
  <c r="F2346" i="2"/>
  <c r="F2361" i="2"/>
  <c r="F2359" i="2"/>
  <c r="F2355" i="2"/>
  <c r="F2351" i="2"/>
  <c r="F2354" i="2"/>
  <c r="F2348" i="2"/>
  <c r="F2342" i="2"/>
  <c r="F2356" i="2"/>
  <c r="F2353" i="2"/>
  <c r="F2352" i="2"/>
  <c r="F2350" i="2"/>
  <c r="F2362" i="2"/>
  <c r="F2357" i="2"/>
  <c r="F2360" i="2"/>
  <c r="F2358" i="2"/>
  <c r="F2363" i="2"/>
  <c r="J1089" i="2"/>
  <c r="J1085" i="2"/>
  <c r="J1087" i="2"/>
  <c r="J1083" i="2"/>
  <c r="J1088" i="2"/>
  <c r="J1082" i="2"/>
  <c r="J1090" i="2"/>
  <c r="J1086" i="2"/>
  <c r="J1084" i="2"/>
  <c r="J2467" i="2"/>
  <c r="J2470" i="2"/>
  <c r="J2464" i="2"/>
  <c r="J2465" i="2"/>
  <c r="J2469" i="2"/>
  <c r="J2463" i="2"/>
  <c r="J2462" i="2"/>
  <c r="J2466" i="2"/>
  <c r="J2468" i="2"/>
  <c r="S2862" i="2"/>
  <c r="S2849" i="2"/>
  <c r="S2838" i="2"/>
  <c r="S2864" i="2"/>
  <c r="S2852" i="2"/>
  <c r="S2865" i="2"/>
  <c r="S2844" i="2"/>
  <c r="S2824" i="2"/>
  <c r="S2829" i="2"/>
  <c r="S2846" i="2"/>
  <c r="S2871" i="2"/>
  <c r="S2855" i="2"/>
  <c r="S2842" i="2"/>
  <c r="S2840" i="2"/>
  <c r="S2872" i="2"/>
  <c r="S2836" i="2"/>
  <c r="S2833" i="2"/>
  <c r="S2827" i="2"/>
  <c r="S2825" i="2"/>
  <c r="S2839" i="2"/>
  <c r="S2845" i="2"/>
  <c r="S2854" i="2"/>
  <c r="S2843" i="2"/>
  <c r="S2828" i="2"/>
  <c r="S2858" i="2"/>
  <c r="S2823" i="2"/>
  <c r="S2863" i="2"/>
  <c r="S2861" i="2"/>
  <c r="S2841" i="2"/>
  <c r="S2856" i="2"/>
  <c r="S2848" i="2"/>
  <c r="S2831" i="2"/>
  <c r="S2873" i="2"/>
  <c r="S2866" i="2"/>
  <c r="S2853" i="2"/>
  <c r="S2837" i="2"/>
  <c r="S2870" i="2"/>
  <c r="S2832" i="2"/>
  <c r="S2851" i="2"/>
  <c r="S2834" i="2"/>
  <c r="S2859" i="2"/>
  <c r="S2826" i="2"/>
  <c r="S2869" i="2"/>
  <c r="S2847" i="2"/>
  <c r="S2830" i="2"/>
  <c r="S2850" i="2"/>
  <c r="S2857" i="2"/>
  <c r="S2835" i="2"/>
  <c r="S2860" i="2"/>
  <c r="S2867" i="2"/>
  <c r="S2868" i="2"/>
  <c r="S2822" i="2"/>
  <c r="J2286" i="2"/>
  <c r="J2290" i="2"/>
  <c r="J2282" i="2"/>
  <c r="J2287" i="2"/>
  <c r="J2284" i="2"/>
  <c r="J2285" i="2"/>
  <c r="J2283" i="2"/>
  <c r="J2289" i="2"/>
  <c r="J2288" i="2"/>
  <c r="S2343" i="2"/>
  <c r="S2348" i="2"/>
  <c r="S2345" i="2"/>
  <c r="S2362" i="2"/>
  <c r="S2352" i="2"/>
  <c r="S2378" i="2"/>
  <c r="S2383" i="2"/>
  <c r="S2365" i="2"/>
  <c r="S2366" i="2"/>
  <c r="S2393" i="2"/>
  <c r="S2385" i="2"/>
  <c r="S2368" i="2"/>
  <c r="S2364" i="2"/>
  <c r="S2391" i="2"/>
  <c r="S2389" i="2"/>
  <c r="S2347" i="2"/>
  <c r="S2371" i="2"/>
  <c r="S2346" i="2"/>
  <c r="S2350" i="2"/>
  <c r="S2360" i="2"/>
  <c r="S2355" i="2"/>
  <c r="S2390" i="2"/>
  <c r="S2374" i="2"/>
  <c r="S2370" i="2"/>
  <c r="S2359" i="2"/>
  <c r="S2342" i="2"/>
  <c r="S2361" i="2"/>
  <c r="S2356" i="2"/>
  <c r="S2354" i="2"/>
  <c r="S2344" i="2"/>
  <c r="S2358" i="2"/>
  <c r="S2384" i="2"/>
  <c r="S2357" i="2"/>
  <c r="S2381" i="2"/>
  <c r="S2363" i="2"/>
  <c r="S2372" i="2"/>
  <c r="S2353" i="2"/>
  <c r="S2375" i="2"/>
  <c r="S2373" i="2"/>
  <c r="S2388" i="2"/>
  <c r="S2351" i="2"/>
  <c r="S2377" i="2"/>
  <c r="S2349" i="2"/>
  <c r="S2369" i="2"/>
  <c r="S2382" i="2"/>
  <c r="S2386" i="2"/>
  <c r="S2367" i="2"/>
  <c r="S2387" i="2"/>
  <c r="S2376" i="2"/>
  <c r="S2379" i="2"/>
  <c r="S2380" i="2"/>
  <c r="S2392" i="2"/>
  <c r="F251" i="2"/>
  <c r="F253" i="2"/>
  <c r="F248" i="2"/>
  <c r="F263" i="2"/>
  <c r="F262" i="2"/>
  <c r="F247" i="2"/>
  <c r="F246" i="2"/>
  <c r="F250" i="2"/>
  <c r="F259" i="2"/>
  <c r="F254" i="2"/>
  <c r="F249" i="2"/>
  <c r="F252" i="2"/>
  <c r="F243" i="2"/>
  <c r="F260" i="2"/>
  <c r="F255" i="2"/>
  <c r="F242" i="2"/>
  <c r="F244" i="2"/>
  <c r="F261" i="2"/>
  <c r="F245" i="2"/>
  <c r="F258" i="2"/>
  <c r="F256" i="2"/>
  <c r="F257" i="2"/>
  <c r="F264" i="2"/>
  <c r="N2535" i="2"/>
  <c r="N2532" i="2"/>
  <c r="N2522" i="2"/>
  <c r="N2528" i="2"/>
  <c r="N2531" i="2"/>
  <c r="N2543" i="2"/>
  <c r="N2533" i="2"/>
  <c r="N2538" i="2"/>
  <c r="N2541" i="2"/>
  <c r="N2525" i="2"/>
  <c r="N2537" i="2"/>
  <c r="N2542" i="2"/>
  <c r="N2536" i="2"/>
  <c r="N2526" i="2"/>
  <c r="N2534" i="2"/>
  <c r="N2539" i="2"/>
  <c r="N2544" i="2"/>
  <c r="N2530" i="2"/>
  <c r="N2524" i="2"/>
  <c r="N2523" i="2"/>
  <c r="N2529" i="2"/>
  <c r="N2527" i="2"/>
  <c r="N2540" i="2"/>
  <c r="S729" i="2"/>
  <c r="S773" i="2"/>
  <c r="S756" i="2"/>
  <c r="S745" i="2"/>
  <c r="S759" i="2"/>
  <c r="S753" i="2"/>
  <c r="S747" i="2"/>
  <c r="S746" i="2"/>
  <c r="S762" i="2"/>
  <c r="S744" i="2"/>
  <c r="S726" i="2"/>
  <c r="S742" i="2"/>
  <c r="S770" i="2"/>
  <c r="S764" i="2"/>
  <c r="S748" i="2"/>
  <c r="S757" i="2"/>
  <c r="S751" i="2"/>
  <c r="S755" i="2"/>
  <c r="S772" i="2"/>
  <c r="S722" i="2"/>
  <c r="S769" i="2"/>
  <c r="S725" i="2"/>
  <c r="S741" i="2"/>
  <c r="S732" i="2"/>
  <c r="S760" i="2"/>
  <c r="S727" i="2"/>
  <c r="S771" i="2"/>
  <c r="S738" i="2"/>
  <c r="S731" i="2"/>
  <c r="S724" i="2"/>
  <c r="S750" i="2"/>
  <c r="S734" i="2"/>
  <c r="S767" i="2"/>
  <c r="S723" i="2"/>
  <c r="S761" i="2"/>
  <c r="S752" i="2"/>
  <c r="S739" i="2"/>
  <c r="S763" i="2"/>
  <c r="S730" i="2"/>
  <c r="S765" i="2"/>
  <c r="S740" i="2"/>
  <c r="S749" i="2"/>
  <c r="S743" i="2"/>
  <c r="S733" i="2"/>
  <c r="S754" i="2"/>
  <c r="S736" i="2"/>
  <c r="S728" i="2"/>
  <c r="S737" i="2"/>
  <c r="S766" i="2"/>
  <c r="S768" i="2"/>
  <c r="S735" i="2"/>
  <c r="S758" i="2"/>
  <c r="J2050" i="2"/>
  <c r="J2046" i="2"/>
  <c r="J2045" i="2"/>
  <c r="J2049" i="2"/>
  <c r="J2042" i="2"/>
  <c r="J2043" i="2"/>
  <c r="J2048" i="2"/>
  <c r="J2044" i="2"/>
  <c r="J2047" i="2"/>
  <c r="N369" i="2"/>
  <c r="N366" i="2"/>
  <c r="N365" i="2"/>
  <c r="N374" i="2"/>
  <c r="N377" i="2"/>
  <c r="N375" i="2"/>
  <c r="N376" i="2"/>
  <c r="N380" i="2"/>
  <c r="N382" i="2"/>
  <c r="N373" i="2"/>
  <c r="N363" i="2"/>
  <c r="N383" i="2"/>
  <c r="N371" i="2"/>
  <c r="N378" i="2"/>
  <c r="N364" i="2"/>
  <c r="N367" i="2"/>
  <c r="N381" i="2"/>
  <c r="N384" i="2"/>
  <c r="N362" i="2"/>
  <c r="N372" i="2"/>
  <c r="N370" i="2"/>
  <c r="N379" i="2"/>
  <c r="N368" i="2"/>
  <c r="N1518" i="2"/>
  <c r="N1521" i="2"/>
  <c r="N1524" i="2"/>
  <c r="N1502" i="2"/>
  <c r="N1503" i="2"/>
  <c r="N1506" i="2"/>
  <c r="N1517" i="2"/>
  <c r="N1512" i="2"/>
  <c r="N1508" i="2"/>
  <c r="N1510" i="2"/>
  <c r="N1513" i="2"/>
  <c r="N1515" i="2"/>
  <c r="N1509" i="2"/>
  <c r="N1507" i="2"/>
  <c r="N1504" i="2"/>
  <c r="N1520" i="2"/>
  <c r="N1523" i="2"/>
  <c r="N1505" i="2"/>
  <c r="N1516" i="2"/>
  <c r="N1514" i="2"/>
  <c r="N1522" i="2"/>
  <c r="N1511" i="2"/>
  <c r="N1519" i="2"/>
  <c r="S1833" i="2"/>
  <c r="S1853" i="2"/>
  <c r="S1810" i="2"/>
  <c r="S1817" i="2"/>
  <c r="S1836" i="2"/>
  <c r="S1814" i="2"/>
  <c r="S1852" i="2"/>
  <c r="S1834" i="2"/>
  <c r="S1838" i="2"/>
  <c r="S1821" i="2"/>
  <c r="S1826" i="2"/>
  <c r="S1809" i="2"/>
  <c r="S1837" i="2"/>
  <c r="S1841" i="2"/>
  <c r="S1819" i="2"/>
  <c r="S1825" i="2"/>
  <c r="S1828" i="2"/>
  <c r="S1846" i="2"/>
  <c r="S1843" i="2"/>
  <c r="S1839" i="2"/>
  <c r="S1840" i="2"/>
  <c r="S1822" i="2"/>
  <c r="S1849" i="2"/>
  <c r="S1844" i="2"/>
  <c r="S1806" i="2"/>
  <c r="S1831" i="2"/>
  <c r="S1845" i="2"/>
  <c r="S1824" i="2"/>
  <c r="S1812" i="2"/>
  <c r="S1827" i="2"/>
  <c r="S1830" i="2"/>
  <c r="S1808" i="2"/>
  <c r="S1811" i="2"/>
  <c r="S1805" i="2"/>
  <c r="S1850" i="2"/>
  <c r="S1848" i="2"/>
  <c r="S1820" i="2"/>
  <c r="S1816" i="2"/>
  <c r="S1813" i="2"/>
  <c r="S1807" i="2"/>
  <c r="S1803" i="2"/>
  <c r="S1823" i="2"/>
  <c r="S1815" i="2"/>
  <c r="S1851" i="2"/>
  <c r="S1818" i="2"/>
  <c r="S1802" i="2"/>
  <c r="S1829" i="2"/>
  <c r="S1847" i="2"/>
  <c r="S1804" i="2"/>
  <c r="S1835" i="2"/>
  <c r="S1832" i="2"/>
  <c r="S1842" i="2"/>
  <c r="J7" i="2"/>
  <c r="J5" i="2"/>
  <c r="J9" i="2"/>
  <c r="J2" i="2"/>
  <c r="J4" i="2"/>
  <c r="J6" i="2"/>
  <c r="J10" i="2"/>
  <c r="J8" i="2"/>
  <c r="J3" i="2"/>
  <c r="S1463" i="2"/>
  <c r="S1483" i="2"/>
  <c r="S1493" i="2"/>
  <c r="S1444" i="2"/>
  <c r="S1468" i="2"/>
  <c r="S1461" i="2"/>
  <c r="S1481" i="2"/>
  <c r="S1452" i="2"/>
  <c r="S1476" i="2"/>
  <c r="S1464" i="2"/>
  <c r="S1443" i="2"/>
  <c r="S1451" i="2"/>
  <c r="S1472" i="2"/>
  <c r="S1454" i="2"/>
  <c r="S1489" i="2"/>
  <c r="S1488" i="2"/>
  <c r="S1492" i="2"/>
  <c r="S1484" i="2"/>
  <c r="S1442" i="2"/>
  <c r="S1455" i="2"/>
  <c r="S1470" i="2"/>
  <c r="S1486" i="2"/>
  <c r="S1456" i="2"/>
  <c r="S1485" i="2"/>
  <c r="S1487" i="2"/>
  <c r="S1471" i="2"/>
  <c r="S1467" i="2"/>
  <c r="S1446" i="2"/>
  <c r="S1457" i="2"/>
  <c r="S1469" i="2"/>
  <c r="S1466" i="2"/>
  <c r="S1459" i="2"/>
  <c r="S1465" i="2"/>
  <c r="S1474" i="2"/>
  <c r="S1479" i="2"/>
  <c r="S1490" i="2"/>
  <c r="S1491" i="2"/>
  <c r="S1449" i="2"/>
  <c r="S1480" i="2"/>
  <c r="S1460" i="2"/>
  <c r="S1447" i="2"/>
  <c r="S1473" i="2"/>
  <c r="S1453" i="2"/>
  <c r="S1475" i="2"/>
  <c r="S1482" i="2"/>
  <c r="S1450" i="2"/>
  <c r="S1477" i="2"/>
  <c r="S1478" i="2"/>
  <c r="S1448" i="2"/>
  <c r="S1458" i="2"/>
  <c r="S1462" i="2"/>
  <c r="S1445" i="2"/>
  <c r="N2597" i="2"/>
  <c r="N2601" i="2"/>
  <c r="N2590" i="2"/>
  <c r="N2584" i="2"/>
  <c r="N2585" i="2"/>
  <c r="N2586" i="2"/>
  <c r="N2582" i="2"/>
  <c r="N2604" i="2"/>
  <c r="N2592" i="2"/>
  <c r="N2600" i="2"/>
  <c r="N2589" i="2"/>
  <c r="N2593" i="2"/>
  <c r="N2591" i="2"/>
  <c r="N2583" i="2"/>
  <c r="N2594" i="2"/>
  <c r="N2603" i="2"/>
  <c r="N2587" i="2"/>
  <c r="N2602" i="2"/>
  <c r="N2599" i="2"/>
  <c r="N2596" i="2"/>
  <c r="N2598" i="2"/>
  <c r="N2588" i="2"/>
  <c r="N2595" i="2"/>
  <c r="N1155" i="2"/>
  <c r="N1156" i="2"/>
  <c r="N1161" i="2"/>
  <c r="N1160" i="2"/>
  <c r="N1163" i="2"/>
  <c r="N1148" i="2"/>
  <c r="N1149" i="2"/>
  <c r="N1159" i="2"/>
  <c r="N1157" i="2"/>
  <c r="N1146" i="2"/>
  <c r="N1151" i="2"/>
  <c r="N1154" i="2"/>
  <c r="N1143" i="2"/>
  <c r="N1152" i="2"/>
  <c r="N1162" i="2"/>
  <c r="N1147" i="2"/>
  <c r="N1158" i="2"/>
  <c r="N1142" i="2"/>
  <c r="N1164" i="2"/>
  <c r="N1153" i="2"/>
  <c r="N1150" i="2"/>
  <c r="N1144" i="2"/>
  <c r="N1145" i="2"/>
  <c r="S969" i="2"/>
  <c r="S981" i="2"/>
  <c r="S987" i="2"/>
  <c r="S1008" i="2"/>
  <c r="S992" i="2"/>
  <c r="S986" i="2"/>
  <c r="S975" i="2"/>
  <c r="S1002" i="2"/>
  <c r="S979" i="2"/>
  <c r="S978" i="2"/>
  <c r="S990" i="2"/>
  <c r="S963" i="2"/>
  <c r="S995" i="2"/>
  <c r="S1005" i="2"/>
  <c r="S967" i="2"/>
  <c r="S1007" i="2"/>
  <c r="S973" i="2"/>
  <c r="S1013" i="2"/>
  <c r="S984" i="2"/>
  <c r="S1011" i="2"/>
  <c r="S997" i="2"/>
  <c r="S965" i="2"/>
  <c r="S972" i="2"/>
  <c r="S991" i="2"/>
  <c r="S1000" i="2"/>
  <c r="S1012" i="2"/>
  <c r="S988" i="2"/>
  <c r="S971" i="2"/>
  <c r="S998" i="2"/>
  <c r="S1010" i="2"/>
  <c r="S1006" i="2"/>
  <c r="S970" i="2"/>
  <c r="S980" i="2"/>
  <c r="S996" i="2"/>
  <c r="S977" i="2"/>
  <c r="S962" i="2"/>
  <c r="S968" i="2"/>
  <c r="S1004" i="2"/>
  <c r="S985" i="2"/>
  <c r="S1009" i="2"/>
  <c r="S976" i="2"/>
  <c r="S993" i="2"/>
  <c r="S983" i="2"/>
  <c r="S999" i="2"/>
  <c r="S1003" i="2"/>
  <c r="S989" i="2"/>
  <c r="S982" i="2"/>
  <c r="S964" i="2"/>
  <c r="S994" i="2"/>
  <c r="S974" i="2"/>
  <c r="S1001" i="2"/>
  <c r="S966" i="2"/>
  <c r="S2680" i="2"/>
  <c r="S2646" i="2"/>
  <c r="S2656" i="2"/>
  <c r="S2648" i="2"/>
  <c r="S2664" i="2"/>
  <c r="S2654" i="2"/>
  <c r="S2645" i="2"/>
  <c r="S2665" i="2"/>
  <c r="S2675" i="2"/>
  <c r="S2669" i="2"/>
  <c r="S2691" i="2"/>
  <c r="S2685" i="2"/>
  <c r="S2660" i="2"/>
  <c r="S2649" i="2"/>
  <c r="S2678" i="2"/>
  <c r="S2671" i="2"/>
  <c r="S2662" i="2"/>
  <c r="S2651" i="2"/>
  <c r="S2672" i="2"/>
  <c r="S2674" i="2"/>
  <c r="S2666" i="2"/>
  <c r="S2687" i="2"/>
  <c r="S2676" i="2"/>
  <c r="S2693" i="2"/>
  <c r="S2688" i="2"/>
  <c r="S2690" i="2"/>
  <c r="S2655" i="2"/>
  <c r="S2681" i="2"/>
  <c r="S2663" i="2"/>
  <c r="S2667" i="2"/>
  <c r="S2673" i="2"/>
  <c r="S2661" i="2"/>
  <c r="S2657" i="2"/>
  <c r="S2670" i="2"/>
  <c r="S2659" i="2"/>
  <c r="S2689" i="2"/>
  <c r="S2658" i="2"/>
  <c r="S2686" i="2"/>
  <c r="S2642" i="2"/>
  <c r="S2644" i="2"/>
  <c r="S2653" i="2"/>
  <c r="S2650" i="2"/>
  <c r="S2668" i="2"/>
  <c r="S2682" i="2"/>
  <c r="S2683" i="2"/>
  <c r="S2679" i="2"/>
  <c r="S2647" i="2"/>
  <c r="S2677" i="2"/>
  <c r="S2643" i="2"/>
  <c r="S2692" i="2"/>
  <c r="S2684" i="2"/>
  <c r="S2652" i="2"/>
  <c r="F2242" i="2"/>
  <c r="F2243" i="2"/>
  <c r="F2234" i="2"/>
  <c r="F2239" i="2"/>
  <c r="F2228" i="2"/>
  <c r="F2237" i="2"/>
  <c r="F2233" i="2"/>
  <c r="F2224" i="2"/>
  <c r="F2230" i="2"/>
  <c r="F2235" i="2"/>
  <c r="F2229" i="2"/>
  <c r="F2223" i="2"/>
  <c r="F2225" i="2"/>
  <c r="F2244" i="2"/>
  <c r="F2227" i="2"/>
  <c r="F2226" i="2"/>
  <c r="F2222" i="2"/>
  <c r="F2240" i="2"/>
  <c r="F2241" i="2"/>
  <c r="F2232" i="2"/>
  <c r="F2238" i="2"/>
  <c r="F2231" i="2"/>
  <c r="F2236" i="2"/>
  <c r="S1691" i="2"/>
  <c r="S1699" i="2"/>
  <c r="S1730" i="2"/>
  <c r="S1697" i="2"/>
  <c r="S1723" i="2"/>
  <c r="S1726" i="2"/>
  <c r="S1728" i="2"/>
  <c r="S1685" i="2"/>
  <c r="S1716" i="2"/>
  <c r="S1720" i="2"/>
  <c r="S1712" i="2"/>
  <c r="S1695" i="2"/>
  <c r="S1702" i="2"/>
  <c r="S1687" i="2"/>
  <c r="S1710" i="2"/>
  <c r="S1694" i="2"/>
  <c r="S1706" i="2"/>
  <c r="S1717" i="2"/>
  <c r="S1713" i="2"/>
  <c r="S1711" i="2"/>
  <c r="S1698" i="2"/>
  <c r="S1683" i="2"/>
  <c r="S1700" i="2"/>
  <c r="S1715" i="2"/>
  <c r="S1729" i="2"/>
  <c r="S1733" i="2"/>
  <c r="S1705" i="2"/>
  <c r="S1686" i="2"/>
  <c r="S1701" i="2"/>
  <c r="S1693" i="2"/>
  <c r="S1731" i="2"/>
  <c r="S1727" i="2"/>
  <c r="S1732" i="2"/>
  <c r="S1719" i="2"/>
  <c r="S1682" i="2"/>
  <c r="S1714" i="2"/>
  <c r="S1721" i="2"/>
  <c r="S1689" i="2"/>
  <c r="S1707" i="2"/>
  <c r="S1724" i="2"/>
  <c r="S1718" i="2"/>
  <c r="S1725" i="2"/>
  <c r="S1703" i="2"/>
  <c r="S1692" i="2"/>
  <c r="S1709" i="2"/>
  <c r="S1690" i="2"/>
  <c r="S1688" i="2"/>
  <c r="S1684" i="2"/>
  <c r="S1708" i="2"/>
  <c r="S1704" i="2"/>
  <c r="S1722" i="2"/>
  <c r="S1696" i="2"/>
  <c r="J2942" i="2"/>
  <c r="J2943" i="2"/>
  <c r="J2946" i="2"/>
  <c r="J2944" i="2"/>
  <c r="J2945" i="2"/>
  <c r="J2948" i="2"/>
  <c r="J2947" i="2"/>
  <c r="J2949" i="2"/>
  <c r="J2950" i="2"/>
  <c r="S1310" i="2"/>
  <c r="S1275" i="2"/>
  <c r="S1286" i="2"/>
  <c r="S1300" i="2"/>
  <c r="S1280" i="2"/>
  <c r="S1296" i="2"/>
  <c r="S1311" i="2"/>
  <c r="S1271" i="2"/>
  <c r="S1309" i="2"/>
  <c r="S1308" i="2"/>
  <c r="S1288" i="2"/>
  <c r="S1281" i="2"/>
  <c r="S1278" i="2"/>
  <c r="S1307" i="2"/>
  <c r="S1264" i="2"/>
  <c r="S1282" i="2"/>
  <c r="S1298" i="2"/>
  <c r="S1269" i="2"/>
  <c r="S1276" i="2"/>
  <c r="S1297" i="2"/>
  <c r="S1293" i="2"/>
  <c r="S1290" i="2"/>
  <c r="S1273" i="2"/>
  <c r="S1283" i="2"/>
  <c r="S1291" i="2"/>
  <c r="S1272" i="2"/>
  <c r="S1287" i="2"/>
  <c r="S1312" i="2"/>
  <c r="S1274" i="2"/>
  <c r="S1267" i="2"/>
  <c r="S1285" i="2"/>
  <c r="S1277" i="2"/>
  <c r="S1299" i="2"/>
  <c r="S1295" i="2"/>
  <c r="S1305" i="2"/>
  <c r="S1303" i="2"/>
  <c r="S1301" i="2"/>
  <c r="S1302" i="2"/>
  <c r="S1294" i="2"/>
  <c r="S1304" i="2"/>
  <c r="S1266" i="2"/>
  <c r="S1289" i="2"/>
  <c r="S1262" i="2"/>
  <c r="S1292" i="2"/>
  <c r="S1265" i="2"/>
  <c r="S1270" i="2"/>
  <c r="S1263" i="2"/>
  <c r="S1268" i="2"/>
  <c r="S1313" i="2"/>
  <c r="S1284" i="2"/>
  <c r="S1279" i="2"/>
  <c r="S1306" i="2"/>
  <c r="N981" i="2"/>
  <c r="N969" i="2"/>
  <c r="N968" i="2"/>
  <c r="N972" i="2"/>
  <c r="N983" i="2"/>
  <c r="N976" i="2"/>
  <c r="N967" i="2"/>
  <c r="N971" i="2"/>
  <c r="N970" i="2"/>
  <c r="N980" i="2"/>
  <c r="N979" i="2"/>
  <c r="N965" i="2"/>
  <c r="N963" i="2"/>
  <c r="N975" i="2"/>
  <c r="N962" i="2"/>
  <c r="N984" i="2"/>
  <c r="N973" i="2"/>
  <c r="N978" i="2"/>
  <c r="N964" i="2"/>
  <c r="N966" i="2"/>
  <c r="N974" i="2"/>
  <c r="N977" i="2"/>
  <c r="N982" i="2"/>
  <c r="J1028" i="2"/>
  <c r="J1029" i="2"/>
  <c r="J1022" i="2"/>
  <c r="J1026" i="2"/>
  <c r="J1030" i="2"/>
  <c r="J1024" i="2"/>
  <c r="J1023" i="2"/>
  <c r="J1027" i="2"/>
  <c r="J1025" i="2"/>
  <c r="S1882" i="2"/>
  <c r="S1910" i="2"/>
  <c r="S1911" i="2"/>
  <c r="S1877" i="2"/>
  <c r="S1907" i="2"/>
  <c r="S1864" i="2"/>
  <c r="S1880" i="2"/>
  <c r="S1875" i="2"/>
  <c r="S1865" i="2"/>
  <c r="S1871" i="2"/>
  <c r="S1897" i="2"/>
  <c r="S1908" i="2"/>
  <c r="S1892" i="2"/>
  <c r="S1909" i="2"/>
  <c r="S1899" i="2"/>
  <c r="S1868" i="2"/>
  <c r="S1902" i="2"/>
  <c r="S1903" i="2"/>
  <c r="S1900" i="2"/>
  <c r="S1893" i="2"/>
  <c r="S1904" i="2"/>
  <c r="S1884" i="2"/>
  <c r="S1881" i="2"/>
  <c r="S1873" i="2"/>
  <c r="S1901" i="2"/>
  <c r="S1913" i="2"/>
  <c r="S1889" i="2"/>
  <c r="S1876" i="2"/>
  <c r="S1862" i="2"/>
  <c r="S1883" i="2"/>
  <c r="S1891" i="2"/>
  <c r="S1872" i="2"/>
  <c r="S1885" i="2"/>
  <c r="S1869" i="2"/>
  <c r="S1890" i="2"/>
  <c r="S1896" i="2"/>
  <c r="S1874" i="2"/>
  <c r="S1912" i="2"/>
  <c r="S1886" i="2"/>
  <c r="S1866" i="2"/>
  <c r="S1887" i="2"/>
  <c r="S1895" i="2"/>
  <c r="S1870" i="2"/>
  <c r="S1898" i="2"/>
  <c r="S1906" i="2"/>
  <c r="S1879" i="2"/>
  <c r="S1894" i="2"/>
  <c r="S1888" i="2"/>
  <c r="S1905" i="2"/>
  <c r="S1867" i="2"/>
  <c r="S1878" i="2"/>
  <c r="S1863" i="2"/>
  <c r="N317" i="2"/>
  <c r="N315" i="2"/>
  <c r="N314" i="2"/>
  <c r="N321" i="2"/>
  <c r="N319" i="2"/>
  <c r="N322" i="2"/>
  <c r="N310" i="2"/>
  <c r="N308" i="2"/>
  <c r="N316" i="2"/>
  <c r="N305" i="2"/>
  <c r="N303" i="2"/>
  <c r="N307" i="2"/>
  <c r="N304" i="2"/>
  <c r="N309" i="2"/>
  <c r="N306" i="2"/>
  <c r="N318" i="2"/>
  <c r="N313" i="2"/>
  <c r="N320" i="2"/>
  <c r="N323" i="2"/>
  <c r="N302" i="2"/>
  <c r="N311" i="2"/>
  <c r="N312" i="2"/>
  <c r="N324" i="2"/>
  <c r="N1869" i="2"/>
  <c r="N1878" i="2"/>
  <c r="N1874" i="2"/>
  <c r="N1875" i="2"/>
  <c r="N1864" i="2"/>
  <c r="N1868" i="2"/>
  <c r="N1871" i="2"/>
  <c r="N1877" i="2"/>
  <c r="N1866" i="2"/>
  <c r="N1862" i="2"/>
  <c r="N1867" i="2"/>
  <c r="N1876" i="2"/>
  <c r="N1882" i="2"/>
  <c r="N1873" i="2"/>
  <c r="N1884" i="2"/>
  <c r="N1883" i="2"/>
  <c r="N1872" i="2"/>
  <c r="N1880" i="2"/>
  <c r="N1881" i="2"/>
  <c r="N1863" i="2"/>
  <c r="N1865" i="2"/>
  <c r="N1879" i="2"/>
  <c r="N1870" i="2"/>
  <c r="N2406" i="2"/>
  <c r="N2422" i="2"/>
  <c r="N2405" i="2"/>
  <c r="N2417" i="2"/>
  <c r="N2423" i="2"/>
  <c r="N2413" i="2"/>
  <c r="N2403" i="2"/>
  <c r="N2414" i="2"/>
  <c r="N2424" i="2"/>
  <c r="N2420" i="2"/>
  <c r="N2419" i="2"/>
  <c r="N2412" i="2"/>
  <c r="N2408" i="2"/>
  <c r="N2416" i="2"/>
  <c r="N2421" i="2"/>
  <c r="N2415" i="2"/>
  <c r="N2411" i="2"/>
  <c r="N2409" i="2"/>
  <c r="N2410" i="2"/>
  <c r="N2418" i="2"/>
  <c r="N2402" i="2"/>
  <c r="N2404" i="2"/>
  <c r="N2407" i="2"/>
  <c r="S442" i="2"/>
  <c r="S424" i="2"/>
  <c r="S467" i="2"/>
  <c r="S437" i="2"/>
  <c r="S444" i="2"/>
  <c r="S471" i="2"/>
  <c r="S430" i="2"/>
  <c r="S433" i="2"/>
  <c r="S427" i="2"/>
  <c r="S435" i="2"/>
  <c r="S448" i="2"/>
  <c r="S441" i="2"/>
  <c r="S464" i="2"/>
  <c r="S469" i="2"/>
  <c r="S425" i="2"/>
  <c r="S451" i="2"/>
  <c r="S436" i="2"/>
  <c r="S432" i="2"/>
  <c r="S449" i="2"/>
  <c r="S443" i="2"/>
  <c r="S454" i="2"/>
  <c r="S422" i="2"/>
  <c r="S423" i="2"/>
  <c r="S459" i="2"/>
  <c r="S472" i="2"/>
  <c r="S440" i="2"/>
  <c r="S458" i="2"/>
  <c r="S466" i="2"/>
  <c r="S460" i="2"/>
  <c r="S431" i="2"/>
  <c r="S465" i="2"/>
  <c r="S452" i="2"/>
  <c r="S439" i="2"/>
  <c r="S470" i="2"/>
  <c r="S462" i="2"/>
  <c r="S455" i="2"/>
  <c r="S438" i="2"/>
  <c r="S456" i="2"/>
  <c r="S473" i="2"/>
  <c r="S468" i="2"/>
  <c r="S453" i="2"/>
  <c r="S426" i="2"/>
  <c r="S461" i="2"/>
  <c r="S445" i="2"/>
  <c r="S434" i="2"/>
  <c r="S429" i="2"/>
  <c r="S446" i="2"/>
  <c r="S457" i="2"/>
  <c r="S450" i="2"/>
  <c r="S428" i="2"/>
  <c r="S447" i="2"/>
  <c r="S463" i="2"/>
  <c r="S1507" i="2"/>
  <c r="S1538" i="2"/>
  <c r="S1515" i="2"/>
  <c r="S1536" i="2"/>
  <c r="S1534" i="2"/>
  <c r="S1520" i="2"/>
  <c r="S1549" i="2"/>
  <c r="S1545" i="2"/>
  <c r="S1539" i="2"/>
  <c r="S1553" i="2"/>
  <c r="S1504" i="2"/>
  <c r="S1510" i="2"/>
  <c r="S1535" i="2"/>
  <c r="S1505" i="2"/>
  <c r="S1521" i="2"/>
  <c r="S1517" i="2"/>
  <c r="S1522" i="2"/>
  <c r="S1546" i="2"/>
  <c r="S1502" i="2"/>
  <c r="S1526" i="2"/>
  <c r="S1508" i="2"/>
  <c r="S1525" i="2"/>
  <c r="S1540" i="2"/>
  <c r="S1541" i="2"/>
  <c r="S1512" i="2"/>
  <c r="S1529" i="2"/>
  <c r="S1524" i="2"/>
  <c r="S1503" i="2"/>
  <c r="S1514" i="2"/>
  <c r="S1518" i="2"/>
  <c r="S1523" i="2"/>
  <c r="S1551" i="2"/>
  <c r="S1531" i="2"/>
  <c r="S1513" i="2"/>
  <c r="S1528" i="2"/>
  <c r="S1542" i="2"/>
  <c r="S1550" i="2"/>
  <c r="S1552" i="2"/>
  <c r="S1533" i="2"/>
  <c r="S1544" i="2"/>
  <c r="S1506" i="2"/>
  <c r="S1543" i="2"/>
  <c r="S1519" i="2"/>
  <c r="S1509" i="2"/>
  <c r="S1530" i="2"/>
  <c r="S1516" i="2"/>
  <c r="S1532" i="2"/>
  <c r="S1537" i="2"/>
  <c r="S1511" i="2"/>
  <c r="S1547" i="2"/>
  <c r="S1527" i="2"/>
  <c r="S1548" i="2"/>
  <c r="N2823" i="2"/>
  <c r="N2830" i="2"/>
  <c r="N2824" i="2"/>
  <c r="N2833" i="2"/>
  <c r="N2825" i="2"/>
  <c r="N2828" i="2"/>
  <c r="N2842" i="2"/>
  <c r="N2838" i="2"/>
  <c r="N2834" i="2"/>
  <c r="N2840" i="2"/>
  <c r="N2843" i="2"/>
  <c r="N2822" i="2"/>
  <c r="N2835" i="2"/>
  <c r="N2839" i="2"/>
  <c r="N2841" i="2"/>
  <c r="N2836" i="2"/>
  <c r="N2829" i="2"/>
  <c r="N2826" i="2"/>
  <c r="N2827" i="2"/>
  <c r="N2837" i="2"/>
  <c r="N2832" i="2"/>
  <c r="N2844" i="2"/>
  <c r="N2831" i="2"/>
  <c r="F1151" i="2"/>
  <c r="F1149" i="2"/>
  <c r="F1152" i="2"/>
  <c r="F1155" i="2"/>
  <c r="F1144" i="2"/>
  <c r="F1164" i="2"/>
  <c r="F1156" i="2"/>
  <c r="F1145" i="2"/>
  <c r="F1147" i="2"/>
  <c r="F1154" i="2"/>
  <c r="F1162" i="2"/>
  <c r="F1148" i="2"/>
  <c r="F1163" i="2"/>
  <c r="F1150" i="2"/>
  <c r="F1157" i="2"/>
  <c r="F1146" i="2"/>
  <c r="F1160" i="2"/>
  <c r="F1153" i="2"/>
  <c r="F1142" i="2"/>
  <c r="F1159" i="2"/>
  <c r="F1143" i="2"/>
  <c r="F1158" i="2"/>
  <c r="F1161" i="2"/>
  <c r="N1756" i="2"/>
  <c r="N1751" i="2"/>
  <c r="N1752" i="2"/>
  <c r="N1753" i="2"/>
  <c r="N1743" i="2"/>
  <c r="N1744" i="2"/>
  <c r="N1763" i="2"/>
  <c r="N1750" i="2"/>
  <c r="N1757" i="2"/>
  <c r="N1748" i="2"/>
  <c r="N1758" i="2"/>
  <c r="N1747" i="2"/>
  <c r="N1749" i="2"/>
  <c r="N1755" i="2"/>
  <c r="N1746" i="2"/>
  <c r="N1762" i="2"/>
  <c r="N1764" i="2"/>
  <c r="N1754" i="2"/>
  <c r="N1761" i="2"/>
  <c r="N1759" i="2"/>
  <c r="N1745" i="2"/>
  <c r="N1760" i="2"/>
  <c r="N1742" i="2"/>
  <c r="J2706" i="2"/>
  <c r="J2704" i="2"/>
  <c r="J2705" i="2"/>
  <c r="J2709" i="2"/>
  <c r="J2708" i="2"/>
  <c r="J2707" i="2"/>
  <c r="J2702" i="2"/>
  <c r="J2710" i="2"/>
  <c r="J2703" i="2"/>
  <c r="S786" i="2"/>
  <c r="S801" i="2"/>
  <c r="S815" i="2"/>
  <c r="S800" i="2"/>
  <c r="S810" i="2"/>
  <c r="S807" i="2"/>
  <c r="S826" i="2"/>
  <c r="S785" i="2"/>
  <c r="S828" i="2"/>
  <c r="S806" i="2"/>
  <c r="S827" i="2"/>
  <c r="S820" i="2"/>
  <c r="S788" i="2"/>
  <c r="S829" i="2"/>
  <c r="S822" i="2"/>
  <c r="S787" i="2"/>
  <c r="S782" i="2"/>
  <c r="S796" i="2"/>
  <c r="S784" i="2"/>
  <c r="S825" i="2"/>
  <c r="S790" i="2"/>
  <c r="S805" i="2"/>
  <c r="S809" i="2"/>
  <c r="S817" i="2"/>
  <c r="S792" i="2"/>
  <c r="S808" i="2"/>
  <c r="S818" i="2"/>
  <c r="S831" i="2"/>
  <c r="S797" i="2"/>
  <c r="S821" i="2"/>
  <c r="S798" i="2"/>
  <c r="S812" i="2"/>
  <c r="S833" i="2"/>
  <c r="S819" i="2"/>
  <c r="S811" i="2"/>
  <c r="S830" i="2"/>
  <c r="S799" i="2"/>
  <c r="S824" i="2"/>
  <c r="S795" i="2"/>
  <c r="S802" i="2"/>
  <c r="S832" i="2"/>
  <c r="S783" i="2"/>
  <c r="S791" i="2"/>
  <c r="S803" i="2"/>
  <c r="S804" i="2"/>
  <c r="S789" i="2"/>
  <c r="S793" i="2"/>
  <c r="S813" i="2"/>
  <c r="S816" i="2"/>
  <c r="S794" i="2"/>
  <c r="S823" i="2"/>
  <c r="S814" i="2"/>
  <c r="N2886" i="2"/>
  <c r="N2885" i="2"/>
  <c r="N2898" i="2"/>
  <c r="N2883" i="2"/>
  <c r="N2902" i="2"/>
  <c r="N2889" i="2"/>
  <c r="N2884" i="2"/>
  <c r="N2895" i="2"/>
  <c r="N2899" i="2"/>
  <c r="N2897" i="2"/>
  <c r="N2882" i="2"/>
  <c r="N2891" i="2"/>
  <c r="N2890" i="2"/>
  <c r="N2900" i="2"/>
  <c r="N2903" i="2"/>
  <c r="N2892" i="2"/>
  <c r="N2904" i="2"/>
  <c r="N2893" i="2"/>
  <c r="N2896" i="2"/>
  <c r="N2888" i="2"/>
  <c r="N2901" i="2"/>
  <c r="N2887" i="2"/>
  <c r="N2894" i="2"/>
  <c r="S1643" i="2"/>
  <c r="S1667" i="2"/>
  <c r="S1642" i="2"/>
  <c r="S1659" i="2"/>
  <c r="S1633" i="2"/>
  <c r="S1624" i="2"/>
  <c r="S1672" i="2"/>
  <c r="S1647" i="2"/>
  <c r="S1623" i="2"/>
  <c r="S1646" i="2"/>
  <c r="S1637" i="2"/>
  <c r="S1648" i="2"/>
  <c r="S1644" i="2"/>
  <c r="S1649" i="2"/>
  <c r="S1669" i="2"/>
  <c r="S1657" i="2"/>
  <c r="S1660" i="2"/>
  <c r="S1625" i="2"/>
  <c r="S1664" i="2"/>
  <c r="S1630" i="2"/>
  <c r="S1631" i="2"/>
  <c r="S1629" i="2"/>
  <c r="S1638" i="2"/>
  <c r="S1656" i="2"/>
  <c r="S1651" i="2"/>
  <c r="S1665" i="2"/>
  <c r="S1650" i="2"/>
  <c r="S1640" i="2"/>
  <c r="S1661" i="2"/>
  <c r="S1636" i="2"/>
  <c r="S1634" i="2"/>
  <c r="S1627" i="2"/>
  <c r="S1626" i="2"/>
  <c r="S1666" i="2"/>
  <c r="S1671" i="2"/>
  <c r="S1628" i="2"/>
  <c r="S1632" i="2"/>
  <c r="S1662" i="2"/>
  <c r="S1653" i="2"/>
  <c r="S1641" i="2"/>
  <c r="S1670" i="2"/>
  <c r="S1663" i="2"/>
  <c r="S1655" i="2"/>
  <c r="S1645" i="2"/>
  <c r="S1673" i="2"/>
  <c r="S1635" i="2"/>
  <c r="S1668" i="2"/>
  <c r="S1652" i="2"/>
  <c r="S1639" i="2"/>
  <c r="S1654" i="2"/>
  <c r="S1622" i="2"/>
  <c r="S1658" i="2"/>
  <c r="N624" i="2"/>
  <c r="N614" i="2"/>
  <c r="N613" i="2"/>
  <c r="N616" i="2"/>
  <c r="N603" i="2"/>
  <c r="N610" i="2"/>
  <c r="N615" i="2"/>
  <c r="N622" i="2"/>
  <c r="N607" i="2"/>
  <c r="N618" i="2"/>
  <c r="N623" i="2"/>
  <c r="N604" i="2"/>
  <c r="N612" i="2"/>
  <c r="N608" i="2"/>
  <c r="N611" i="2"/>
  <c r="N602" i="2"/>
  <c r="N605" i="2"/>
  <c r="N620" i="2"/>
  <c r="N621" i="2"/>
  <c r="N617" i="2"/>
  <c r="N609" i="2"/>
  <c r="N606" i="2"/>
  <c r="N619" i="2"/>
  <c r="N1984" i="2"/>
  <c r="N1986" i="2"/>
  <c r="N1982" i="2"/>
  <c r="N2003" i="2"/>
  <c r="N1997" i="2"/>
  <c r="N1985" i="2"/>
  <c r="N2000" i="2"/>
  <c r="N1993" i="2"/>
  <c r="N2002" i="2"/>
  <c r="N1983" i="2"/>
  <c r="N1988" i="2"/>
  <c r="N1990" i="2"/>
  <c r="N1987" i="2"/>
  <c r="N1996" i="2"/>
  <c r="N1998" i="2"/>
  <c r="N1994" i="2"/>
  <c r="N2004" i="2"/>
  <c r="N1992" i="2"/>
  <c r="N1991" i="2"/>
  <c r="N1999" i="2"/>
  <c r="N2001" i="2"/>
  <c r="N1989" i="2"/>
  <c r="N1995" i="2"/>
  <c r="S2249" i="2"/>
  <c r="S2240" i="2"/>
  <c r="S2227" i="2"/>
  <c r="S2242" i="2"/>
  <c r="S2230" i="2"/>
  <c r="S2229" i="2"/>
  <c r="S2225" i="2"/>
  <c r="S2273" i="2"/>
  <c r="S2255" i="2"/>
  <c r="S2232" i="2"/>
  <c r="S2272" i="2"/>
  <c r="S2222" i="2"/>
  <c r="S2269" i="2"/>
  <c r="S2257" i="2"/>
  <c r="S2237" i="2"/>
  <c r="S2233" i="2"/>
  <c r="S2244" i="2"/>
  <c r="S2263" i="2"/>
  <c r="S2261" i="2"/>
  <c r="S2228" i="2"/>
  <c r="S2259" i="2"/>
  <c r="S2248" i="2"/>
  <c r="S2234" i="2"/>
  <c r="S2268" i="2"/>
  <c r="S2245" i="2"/>
  <c r="S2271" i="2"/>
  <c r="S2252" i="2"/>
  <c r="S2262" i="2"/>
  <c r="S2254" i="2"/>
  <c r="S2267" i="2"/>
  <c r="S2239" i="2"/>
  <c r="S2243" i="2"/>
  <c r="S2250" i="2"/>
  <c r="S2258" i="2"/>
  <c r="S2226" i="2"/>
  <c r="S2236" i="2"/>
  <c r="S2251" i="2"/>
  <c r="S2264" i="2"/>
  <c r="S2266" i="2"/>
  <c r="S2253" i="2"/>
  <c r="S2260" i="2"/>
  <c r="S2238" i="2"/>
  <c r="S2235" i="2"/>
  <c r="S2223" i="2"/>
  <c r="S2231" i="2"/>
  <c r="S2224" i="2"/>
  <c r="S2256" i="2"/>
  <c r="S2247" i="2"/>
  <c r="S2270" i="2"/>
  <c r="S2246" i="2"/>
  <c r="S2241" i="2"/>
  <c r="S2265" i="2"/>
  <c r="N2238" i="2"/>
  <c r="N2233" i="2"/>
  <c r="N2228" i="2"/>
  <c r="N2227" i="2"/>
  <c r="N2230" i="2"/>
  <c r="N2241" i="2"/>
  <c r="N2223" i="2"/>
  <c r="N2231" i="2"/>
  <c r="N2244" i="2"/>
  <c r="N2222" i="2"/>
  <c r="N2224" i="2"/>
  <c r="N2229" i="2"/>
  <c r="N2239" i="2"/>
  <c r="N2242" i="2"/>
  <c r="N2237" i="2"/>
  <c r="N2235" i="2"/>
  <c r="N2226" i="2"/>
  <c r="N2236" i="2"/>
  <c r="N2234" i="2"/>
  <c r="N2240" i="2"/>
  <c r="N2232" i="2"/>
  <c r="N2225" i="2"/>
  <c r="N2243" i="2"/>
  <c r="F1882" i="2"/>
  <c r="F1865" i="2"/>
  <c r="F1878" i="2"/>
  <c r="F1874" i="2"/>
  <c r="F1876" i="2"/>
  <c r="F1873" i="2"/>
  <c r="F1883" i="2"/>
  <c r="F1866" i="2"/>
  <c r="F1879" i="2"/>
  <c r="F1881" i="2"/>
  <c r="F1877" i="2"/>
  <c r="F1863" i="2"/>
  <c r="F1871" i="2"/>
  <c r="F1880" i="2"/>
  <c r="F1884" i="2"/>
  <c r="F1862" i="2"/>
  <c r="F1869" i="2"/>
  <c r="F1868" i="2"/>
  <c r="F1870" i="2"/>
  <c r="F1872" i="2"/>
  <c r="F1867" i="2"/>
  <c r="F1875" i="2"/>
  <c r="F1864" i="2"/>
  <c r="F2844" i="2"/>
  <c r="F2826" i="2"/>
  <c r="F2827" i="2"/>
  <c r="F2836" i="2"/>
  <c r="F2839" i="2"/>
  <c r="F2825" i="2"/>
  <c r="F2831" i="2"/>
  <c r="F2841" i="2"/>
  <c r="F2843" i="2"/>
  <c r="F2833" i="2"/>
  <c r="F2840" i="2"/>
  <c r="F2829" i="2"/>
  <c r="F2838" i="2"/>
  <c r="F2837" i="2"/>
  <c r="F2835" i="2"/>
  <c r="F2828" i="2"/>
  <c r="F2823" i="2"/>
  <c r="F2830" i="2"/>
  <c r="F2824" i="2"/>
  <c r="F2834" i="2"/>
  <c r="F2832" i="2"/>
  <c r="F2842" i="2"/>
  <c r="F2822" i="2"/>
  <c r="F1210" i="2"/>
  <c r="F1202" i="2"/>
  <c r="F1204" i="2"/>
  <c r="F1207" i="2"/>
  <c r="F1213" i="2"/>
  <c r="F1222" i="2"/>
  <c r="F1221" i="2"/>
  <c r="F1216" i="2"/>
  <c r="F1209" i="2"/>
  <c r="F1219" i="2"/>
  <c r="F1215" i="2"/>
  <c r="F1217" i="2"/>
  <c r="F1211" i="2"/>
  <c r="F1212" i="2"/>
  <c r="F1218" i="2"/>
  <c r="F1205" i="2"/>
  <c r="F1224" i="2"/>
  <c r="F1220" i="2"/>
  <c r="F1223" i="2"/>
  <c r="F1206" i="2"/>
  <c r="F1203" i="2"/>
  <c r="F1208" i="2"/>
  <c r="F1214" i="2"/>
  <c r="F1028" i="2"/>
  <c r="F1039" i="2"/>
  <c r="F1024" i="2"/>
  <c r="F1041" i="2"/>
  <c r="F1038" i="2"/>
  <c r="F1037" i="2"/>
  <c r="F1029" i="2"/>
  <c r="F1033" i="2"/>
  <c r="F1025" i="2"/>
  <c r="F1030" i="2"/>
  <c r="F1044" i="2"/>
  <c r="F1022" i="2"/>
  <c r="F1035" i="2"/>
  <c r="F1040" i="2"/>
  <c r="F1031" i="2"/>
  <c r="F1026" i="2"/>
  <c r="F1023" i="2"/>
  <c r="F1034" i="2"/>
  <c r="F1042" i="2"/>
  <c r="F1032" i="2"/>
  <c r="F1027" i="2"/>
  <c r="F1036" i="2"/>
  <c r="F1043" i="2"/>
  <c r="J1689" i="2"/>
  <c r="J1688" i="2"/>
  <c r="J1683" i="2"/>
  <c r="J1682" i="2"/>
  <c r="J1686" i="2"/>
  <c r="J1687" i="2"/>
  <c r="J1690" i="2"/>
  <c r="J1684" i="2"/>
  <c r="J1685" i="2"/>
  <c r="F1626" i="2"/>
  <c r="F1627" i="2"/>
  <c r="F1630" i="2"/>
  <c r="F1634" i="2"/>
  <c r="F1643" i="2"/>
  <c r="F1633" i="2"/>
  <c r="F1623" i="2"/>
  <c r="F1638" i="2"/>
  <c r="F1628" i="2"/>
  <c r="F1635" i="2"/>
  <c r="F1639" i="2"/>
  <c r="F1644" i="2"/>
  <c r="F1637" i="2"/>
  <c r="F1629" i="2"/>
  <c r="F1624" i="2"/>
  <c r="F1632" i="2"/>
  <c r="F1642" i="2"/>
  <c r="F1640" i="2"/>
  <c r="F1631" i="2"/>
  <c r="F1622" i="2"/>
  <c r="F1636" i="2"/>
  <c r="F1625" i="2"/>
  <c r="F1641" i="2"/>
  <c r="J2828" i="2"/>
  <c r="J2824" i="2"/>
  <c r="J2830" i="2"/>
  <c r="J2826" i="2"/>
  <c r="J2827" i="2"/>
  <c r="J2823" i="2"/>
  <c r="J2825" i="2"/>
  <c r="J2822" i="2"/>
  <c r="J2829" i="2"/>
  <c r="J2344" i="2"/>
  <c r="J2350" i="2"/>
  <c r="J2346" i="2"/>
  <c r="J2348" i="2"/>
  <c r="J2342" i="2"/>
  <c r="J2345" i="2"/>
  <c r="J2347" i="2"/>
  <c r="J2349" i="2"/>
  <c r="J2343" i="2"/>
  <c r="J1626" i="2"/>
  <c r="J1629" i="2"/>
  <c r="J1630" i="2"/>
  <c r="J1627" i="2"/>
  <c r="J1622" i="2"/>
  <c r="J1625" i="2"/>
  <c r="J1623" i="2"/>
  <c r="J1628" i="2"/>
  <c r="J1624" i="2"/>
  <c r="S2605" i="2"/>
  <c r="S2632" i="2"/>
  <c r="S2618" i="2"/>
  <c r="S2626" i="2"/>
  <c r="S2621" i="2"/>
  <c r="S2629" i="2"/>
  <c r="S2590" i="2"/>
  <c r="S2614" i="2"/>
  <c r="S2587" i="2"/>
  <c r="S2585" i="2"/>
  <c r="S2606" i="2"/>
  <c r="S2602" i="2"/>
  <c r="S2591" i="2"/>
  <c r="S2623" i="2"/>
  <c r="S2625" i="2"/>
  <c r="S2604" i="2"/>
  <c r="S2597" i="2"/>
  <c r="S2615" i="2"/>
  <c r="S2624" i="2"/>
  <c r="S2620" i="2"/>
  <c r="S2607" i="2"/>
  <c r="S2630" i="2"/>
  <c r="S2598" i="2"/>
  <c r="S2593" i="2"/>
  <c r="S2628" i="2"/>
  <c r="S2588" i="2"/>
  <c r="S2599" i="2"/>
  <c r="S2584" i="2"/>
  <c r="S2627" i="2"/>
  <c r="S2582" i="2"/>
  <c r="S2594" i="2"/>
  <c r="S2600" i="2"/>
  <c r="S2633" i="2"/>
  <c r="S2595" i="2"/>
  <c r="S2592" i="2"/>
  <c r="S2608" i="2"/>
  <c r="S2601" i="2"/>
  <c r="S2610" i="2"/>
  <c r="S2612" i="2"/>
  <c r="S2631" i="2"/>
  <c r="S2583" i="2"/>
  <c r="S2613" i="2"/>
  <c r="S2617" i="2"/>
  <c r="S2622" i="2"/>
  <c r="S2619" i="2"/>
  <c r="S2609" i="2"/>
  <c r="S2603" i="2"/>
  <c r="S2611" i="2"/>
  <c r="S2616" i="2"/>
  <c r="S2589" i="2"/>
  <c r="S2596" i="2"/>
  <c r="S2586" i="2"/>
  <c r="J968" i="2"/>
  <c r="J962" i="2"/>
  <c r="J967" i="2"/>
  <c r="J966" i="2"/>
  <c r="J963" i="2"/>
  <c r="J964" i="2"/>
  <c r="J969" i="2"/>
  <c r="J965" i="2"/>
  <c r="J970" i="2"/>
  <c r="N2962" i="2"/>
  <c r="N2950" i="2"/>
  <c r="N2946" i="2"/>
  <c r="N2964" i="2"/>
  <c r="N2944" i="2"/>
  <c r="N2949" i="2"/>
  <c r="N2951" i="2"/>
  <c r="N2963" i="2"/>
  <c r="N2945" i="2"/>
  <c r="N2960" i="2"/>
  <c r="N2942" i="2"/>
  <c r="N2955" i="2"/>
  <c r="N2952" i="2"/>
  <c r="N2958" i="2"/>
  <c r="N2959" i="2"/>
  <c r="N2957" i="2"/>
  <c r="N2956" i="2"/>
  <c r="N2961" i="2"/>
  <c r="N2947" i="2"/>
  <c r="N2954" i="2"/>
  <c r="N2948" i="2"/>
  <c r="N2953" i="2"/>
  <c r="N2943" i="2"/>
  <c r="S2883" i="2"/>
  <c r="S2884" i="2"/>
  <c r="S2924" i="2"/>
  <c r="S2908" i="2"/>
  <c r="S2931" i="2"/>
  <c r="S2882" i="2"/>
  <c r="S2900" i="2"/>
  <c r="S2889" i="2"/>
  <c r="S2925" i="2"/>
  <c r="S2916" i="2"/>
  <c r="S2885" i="2"/>
  <c r="S2906" i="2"/>
  <c r="S2913" i="2"/>
  <c r="S2910" i="2"/>
  <c r="S2887" i="2"/>
  <c r="S2922" i="2"/>
  <c r="S2929" i="2"/>
  <c r="S2894" i="2"/>
  <c r="S2926" i="2"/>
  <c r="S2897" i="2"/>
  <c r="S2930" i="2"/>
  <c r="S2919" i="2"/>
  <c r="S2896" i="2"/>
  <c r="S2891" i="2"/>
  <c r="S2911" i="2"/>
  <c r="S2915" i="2"/>
  <c r="S2898" i="2"/>
  <c r="S2905" i="2"/>
  <c r="S2904" i="2"/>
  <c r="S2921" i="2"/>
  <c r="S2928" i="2"/>
  <c r="S2901" i="2"/>
  <c r="S2914" i="2"/>
  <c r="S2899" i="2"/>
  <c r="S2912" i="2"/>
  <c r="S2890" i="2"/>
  <c r="S2895" i="2"/>
  <c r="S2918" i="2"/>
  <c r="S2886" i="2"/>
  <c r="S2892" i="2"/>
  <c r="S2902" i="2"/>
  <c r="S2893" i="2"/>
  <c r="S2923" i="2"/>
  <c r="S2907" i="2"/>
  <c r="S2888" i="2"/>
  <c r="S2909" i="2"/>
  <c r="S2920" i="2"/>
  <c r="S2927" i="2"/>
  <c r="S2933" i="2"/>
  <c r="S2932" i="2"/>
  <c r="S2917" i="2"/>
  <c r="S2903" i="2"/>
  <c r="N2104" i="2"/>
  <c r="N2117" i="2"/>
  <c r="N2109" i="2"/>
  <c r="N2116" i="2"/>
  <c r="N2102" i="2"/>
  <c r="N2115" i="2"/>
  <c r="N2105" i="2"/>
  <c r="N2120" i="2"/>
  <c r="N2122" i="2"/>
  <c r="N2110" i="2"/>
  <c r="N2107" i="2"/>
  <c r="N2112" i="2"/>
  <c r="N2113" i="2"/>
  <c r="N2111" i="2"/>
  <c r="N2103" i="2"/>
  <c r="N2118" i="2"/>
  <c r="N2123" i="2"/>
  <c r="N2114" i="2"/>
  <c r="N2106" i="2"/>
  <c r="N2108" i="2"/>
  <c r="N2121" i="2"/>
  <c r="N2119" i="2"/>
  <c r="N2124" i="2"/>
  <c r="S2" i="2"/>
  <c r="S45" i="2"/>
  <c r="S43" i="2"/>
  <c r="S8" i="2"/>
  <c r="S51" i="2"/>
  <c r="S44" i="2"/>
  <c r="S11" i="2"/>
  <c r="S46" i="2"/>
  <c r="S7" i="2"/>
  <c r="S53" i="2"/>
  <c r="S10" i="2"/>
  <c r="S20" i="2"/>
  <c r="S24" i="2"/>
  <c r="S35" i="2"/>
  <c r="S16" i="2"/>
  <c r="S34" i="2"/>
  <c r="S17" i="2"/>
  <c r="S13" i="2"/>
  <c r="S32" i="2"/>
  <c r="S42" i="2"/>
  <c r="S49" i="2"/>
  <c r="S3" i="2"/>
  <c r="S27" i="2"/>
  <c r="S9" i="2"/>
  <c r="S25" i="2"/>
  <c r="S23" i="2"/>
  <c r="S41" i="2"/>
  <c r="S26" i="2"/>
  <c r="S36" i="2"/>
  <c r="S30" i="2"/>
  <c r="S28" i="2"/>
  <c r="S18" i="2"/>
  <c r="S19" i="2"/>
  <c r="S48" i="2"/>
  <c r="S4" i="2"/>
  <c r="S47" i="2"/>
  <c r="S22" i="2"/>
  <c r="S37" i="2"/>
  <c r="S21" i="2"/>
  <c r="S12" i="2"/>
  <c r="S5" i="2"/>
  <c r="S52" i="2"/>
  <c r="S38" i="2"/>
  <c r="S33" i="2"/>
  <c r="S6" i="2"/>
  <c r="S15" i="2"/>
  <c r="S50" i="2"/>
  <c r="S29" i="2"/>
  <c r="S31" i="2"/>
  <c r="S40" i="2"/>
  <c r="S14" i="2"/>
  <c r="S39" i="2"/>
  <c r="S2453" i="2"/>
  <c r="S2446" i="2"/>
  <c r="S2404" i="2"/>
  <c r="S2427" i="2"/>
  <c r="S2420" i="2"/>
  <c r="S2445" i="2"/>
  <c r="S2407" i="2"/>
  <c r="S2410" i="2"/>
  <c r="S2451" i="2"/>
  <c r="S2424" i="2"/>
  <c r="S2418" i="2"/>
  <c r="S2408" i="2"/>
  <c r="S2421" i="2"/>
  <c r="S2411" i="2"/>
  <c r="S2426" i="2"/>
  <c r="S2432" i="2"/>
  <c r="S2447" i="2"/>
  <c r="S2406" i="2"/>
  <c r="S2434" i="2"/>
  <c r="S2416" i="2"/>
  <c r="S2441" i="2"/>
  <c r="S2431" i="2"/>
  <c r="S2422" i="2"/>
  <c r="S2413" i="2"/>
  <c r="S2450" i="2"/>
  <c r="S2438" i="2"/>
  <c r="S2429" i="2"/>
  <c r="S2449" i="2"/>
  <c r="S2440" i="2"/>
  <c r="S2436" i="2"/>
  <c r="S2452" i="2"/>
  <c r="S2415" i="2"/>
  <c r="S2439" i="2"/>
  <c r="S2425" i="2"/>
  <c r="S2423" i="2"/>
  <c r="S2433" i="2"/>
  <c r="S2430" i="2"/>
  <c r="S2412" i="2"/>
  <c r="S2442" i="2"/>
  <c r="S2417" i="2"/>
  <c r="S2444" i="2"/>
  <c r="S2414" i="2"/>
  <c r="S2405" i="2"/>
  <c r="S2419" i="2"/>
  <c r="S2402" i="2"/>
  <c r="S2435" i="2"/>
  <c r="S2443" i="2"/>
  <c r="S2403" i="2"/>
  <c r="S2409" i="2"/>
  <c r="S2437" i="2"/>
  <c r="S2448" i="2"/>
  <c r="S2428" i="2"/>
  <c r="N1270" i="2"/>
  <c r="N1267" i="2"/>
  <c r="N1277" i="2"/>
  <c r="N1282" i="2"/>
  <c r="N1273" i="2"/>
  <c r="N1262" i="2"/>
  <c r="N1272" i="2"/>
  <c r="N1281" i="2"/>
  <c r="N1266" i="2"/>
  <c r="N1274" i="2"/>
  <c r="N1283" i="2"/>
  <c r="N1284" i="2"/>
  <c r="N1269" i="2"/>
  <c r="N1278" i="2"/>
  <c r="N1264" i="2"/>
  <c r="N1276" i="2"/>
  <c r="N1265" i="2"/>
  <c r="N1268" i="2"/>
  <c r="N1271" i="2"/>
  <c r="N1279" i="2"/>
  <c r="N1280" i="2"/>
  <c r="N1275" i="2"/>
  <c r="N1263" i="2"/>
  <c r="F1703" i="2"/>
  <c r="F1692" i="2"/>
  <c r="F1686" i="2"/>
  <c r="F1697" i="2"/>
  <c r="F1696" i="2"/>
  <c r="F1700" i="2"/>
  <c r="F1684" i="2"/>
  <c r="F1698" i="2"/>
  <c r="F1682" i="2"/>
  <c r="F1704" i="2"/>
  <c r="F1685" i="2"/>
  <c r="F1694" i="2"/>
  <c r="F1690" i="2"/>
  <c r="F1702" i="2"/>
  <c r="F1689" i="2"/>
  <c r="F1701" i="2"/>
  <c r="F1695" i="2"/>
  <c r="F1683" i="2"/>
  <c r="F1691" i="2"/>
  <c r="F1693" i="2"/>
  <c r="F1687" i="2"/>
  <c r="F1688" i="2"/>
  <c r="F1699" i="2"/>
  <c r="N2706" i="2"/>
  <c r="N2711" i="2"/>
  <c r="N2720" i="2"/>
  <c r="N2723" i="2"/>
  <c r="N2712" i="2"/>
  <c r="N2719" i="2"/>
  <c r="N2717" i="2"/>
  <c r="N2703" i="2"/>
  <c r="N2708" i="2"/>
  <c r="N2705" i="2"/>
  <c r="N2724" i="2"/>
  <c r="N2722" i="2"/>
  <c r="N2721" i="2"/>
  <c r="N2718" i="2"/>
  <c r="N2716" i="2"/>
  <c r="N2713" i="2"/>
  <c r="N2704" i="2"/>
  <c r="N2710" i="2"/>
  <c r="N2707" i="2"/>
  <c r="N2714" i="2"/>
  <c r="N2709" i="2"/>
  <c r="N2715" i="2"/>
  <c r="N2702" i="2"/>
  <c r="J1809" i="2"/>
  <c r="J1802" i="2"/>
  <c r="J1806" i="2"/>
  <c r="J1807" i="2"/>
  <c r="J1810" i="2"/>
  <c r="J1808" i="2"/>
  <c r="J1805" i="2"/>
  <c r="J1803" i="2"/>
  <c r="J1804" i="2"/>
  <c r="S1056" i="2"/>
  <c r="S1063" i="2"/>
  <c r="S1070" i="2"/>
  <c r="S1040" i="2"/>
  <c r="S1059" i="2"/>
  <c r="S1061" i="2"/>
  <c r="S1033" i="2"/>
  <c r="S1048" i="2"/>
  <c r="S1026" i="2"/>
  <c r="S1060" i="2"/>
  <c r="S1037" i="2"/>
  <c r="S1024" i="2"/>
  <c r="S1065" i="2"/>
  <c r="S1054" i="2"/>
  <c r="S1068" i="2"/>
  <c r="S1025" i="2"/>
  <c r="S1027" i="2"/>
  <c r="S1041" i="2"/>
  <c r="S1036" i="2"/>
  <c r="S1069" i="2"/>
  <c r="S1051" i="2"/>
  <c r="S1034" i="2"/>
  <c r="S1062" i="2"/>
  <c r="S1055" i="2"/>
  <c r="S1031" i="2"/>
  <c r="S1049" i="2"/>
  <c r="S1039" i="2"/>
  <c r="S1064" i="2"/>
  <c r="S1042" i="2"/>
  <c r="S1038" i="2"/>
  <c r="S1053" i="2"/>
  <c r="S1043" i="2"/>
  <c r="S1050" i="2"/>
  <c r="S1057" i="2"/>
  <c r="S1035" i="2"/>
  <c r="S1066" i="2"/>
  <c r="S1073" i="2"/>
  <c r="S1046" i="2"/>
  <c r="S1028" i="2"/>
  <c r="S1044" i="2"/>
  <c r="S1022" i="2"/>
  <c r="S1047" i="2"/>
  <c r="S1058" i="2"/>
  <c r="S1023" i="2"/>
  <c r="S1052" i="2"/>
  <c r="S1072" i="2"/>
  <c r="S1067" i="2"/>
  <c r="S1032" i="2"/>
  <c r="S1030" i="2"/>
  <c r="S1045" i="2"/>
  <c r="S1029" i="2"/>
  <c r="S1071" i="2"/>
  <c r="F967" i="2"/>
  <c r="F965" i="2"/>
  <c r="F976" i="2"/>
  <c r="F973" i="2"/>
  <c r="F980" i="2"/>
  <c r="F970" i="2"/>
  <c r="F971" i="2"/>
  <c r="F983" i="2"/>
  <c r="F978" i="2"/>
  <c r="F972" i="2"/>
  <c r="F963" i="2"/>
  <c r="F962" i="2"/>
  <c r="F981" i="2"/>
  <c r="F964" i="2"/>
  <c r="F968" i="2"/>
  <c r="F977" i="2"/>
  <c r="F984" i="2"/>
  <c r="F982" i="2"/>
  <c r="F966" i="2"/>
  <c r="F975" i="2"/>
  <c r="F974" i="2"/>
  <c r="F979" i="2"/>
  <c r="F969" i="2"/>
  <c r="S1246" i="2"/>
  <c r="S1248" i="2"/>
  <c r="S1224" i="2"/>
  <c r="S1218" i="2"/>
  <c r="S1205" i="2"/>
  <c r="S1232" i="2"/>
  <c r="S1249" i="2"/>
  <c r="S1245" i="2"/>
  <c r="S1222" i="2"/>
  <c r="S1223" i="2"/>
  <c r="S1237" i="2"/>
  <c r="S1202" i="2"/>
  <c r="S1221" i="2"/>
  <c r="S1252" i="2"/>
  <c r="S1226" i="2"/>
  <c r="S1209" i="2"/>
  <c r="S1211" i="2"/>
  <c r="S1216" i="2"/>
  <c r="S1242" i="2"/>
  <c r="S1247" i="2"/>
  <c r="S1239" i="2"/>
  <c r="S1241" i="2"/>
  <c r="S1214" i="2"/>
  <c r="S1234" i="2"/>
  <c r="S1229" i="2"/>
  <c r="S1217" i="2"/>
  <c r="S1207" i="2"/>
  <c r="S1231" i="2"/>
  <c r="S1253" i="2"/>
  <c r="S1204" i="2"/>
  <c r="S1228" i="2"/>
  <c r="S1220" i="2"/>
  <c r="S1212" i="2"/>
  <c r="S1235" i="2"/>
  <c r="S1213" i="2"/>
  <c r="S1230" i="2"/>
  <c r="S1243" i="2"/>
  <c r="S1215" i="2"/>
  <c r="S1210" i="2"/>
  <c r="S1251" i="2"/>
  <c r="S1244" i="2"/>
  <c r="S1225" i="2"/>
  <c r="S1240" i="2"/>
  <c r="S1219" i="2"/>
  <c r="S1233" i="2"/>
  <c r="S1203" i="2"/>
  <c r="S1250" i="2"/>
  <c r="S1208" i="2"/>
  <c r="S1227" i="2"/>
  <c r="S1236" i="2"/>
  <c r="S1238" i="2"/>
  <c r="S1206" i="2"/>
  <c r="F737" i="2"/>
  <c r="F728" i="2"/>
  <c r="F744" i="2"/>
  <c r="F742" i="2"/>
  <c r="F731" i="2"/>
  <c r="F732" i="2"/>
  <c r="F735" i="2"/>
  <c r="F727" i="2"/>
  <c r="F739" i="2"/>
  <c r="F725" i="2"/>
  <c r="F723" i="2"/>
  <c r="F743" i="2"/>
  <c r="F736" i="2"/>
  <c r="F726" i="2"/>
  <c r="F733" i="2"/>
  <c r="F740" i="2"/>
  <c r="F730" i="2"/>
  <c r="F741" i="2"/>
  <c r="F722" i="2"/>
  <c r="F734" i="2"/>
  <c r="F729" i="2"/>
  <c r="F724" i="2"/>
  <c r="F738" i="2"/>
  <c r="N440" i="2"/>
  <c r="N442" i="2"/>
  <c r="N431" i="2"/>
  <c r="N434" i="2"/>
  <c r="N435" i="2"/>
  <c r="N444" i="2"/>
  <c r="N425" i="2"/>
  <c r="N429" i="2"/>
  <c r="N423" i="2"/>
  <c r="N438" i="2"/>
  <c r="N441" i="2"/>
  <c r="N437" i="2"/>
  <c r="N428" i="2"/>
  <c r="N426" i="2"/>
  <c r="N432" i="2"/>
  <c r="N436" i="2"/>
  <c r="N443" i="2"/>
  <c r="N430" i="2"/>
  <c r="N433" i="2"/>
  <c r="N424" i="2"/>
  <c r="N422" i="2"/>
  <c r="N439" i="2"/>
  <c r="N427" i="2"/>
  <c r="J2167" i="2"/>
  <c r="J2164" i="2"/>
  <c r="J2162" i="2"/>
  <c r="J2169" i="2"/>
  <c r="J2165" i="2"/>
  <c r="J2163" i="2"/>
  <c r="J2168" i="2"/>
  <c r="J2170" i="2"/>
  <c r="J2166" i="2"/>
  <c r="J2226" i="2"/>
  <c r="J2227" i="2"/>
  <c r="J2222" i="2"/>
  <c r="J2223" i="2"/>
  <c r="J2224" i="2"/>
  <c r="J2225" i="2"/>
  <c r="J2229" i="2"/>
  <c r="J2230" i="2"/>
  <c r="J2228" i="2"/>
  <c r="AF2" i="2" l="1"/>
  <c r="AD10" i="2"/>
  <c r="L2" i="3" s="1"/>
  <c r="AD9" i="2"/>
  <c r="K2" i="3" s="1"/>
  <c r="AD8" i="2"/>
  <c r="J2" i="3" s="1"/>
  <c r="AE2" i="2"/>
  <c r="AD2" i="2" s="1"/>
  <c r="D2" i="3" s="1"/>
  <c r="AD14" i="2"/>
  <c r="P2" i="3" s="1"/>
  <c r="AD3" i="2"/>
  <c r="E2" i="3" s="1"/>
  <c r="AD5" i="2"/>
  <c r="G2" i="3" s="1"/>
  <c r="AD7" i="2"/>
  <c r="I2" i="3" s="1"/>
  <c r="AD16" i="2"/>
  <c r="R2" i="3" s="1"/>
  <c r="AF4" i="2"/>
  <c r="F40" i="1"/>
  <c r="J16" i="6" s="1"/>
  <c r="AB16" i="6" s="1"/>
  <c r="AI16" i="6" s="1"/>
  <c r="A16" i="7" s="1"/>
  <c r="AE4" i="2"/>
  <c r="AD4" i="2" s="1"/>
  <c r="F2" i="3" s="1"/>
  <c r="U2" i="3" l="1"/>
</calcChain>
</file>

<file path=xl/sharedStrings.xml><?xml version="1.0" encoding="utf-8"?>
<sst xmlns="http://schemas.openxmlformats.org/spreadsheetml/2006/main" count="18379" uniqueCount="13789">
  <si>
    <t>CO2計算シートSimple CO2 AccounT(SCAT1.2.3)plus</t>
  </si>
  <si>
    <t>SCAT123P</t>
  </si>
  <si>
    <t>パスワード注2)</t>
  </si>
  <si>
    <t>scope1</t>
  </si>
  <si>
    <t>燃料</t>
  </si>
  <si>
    <t>種類注3)</t>
  </si>
  <si>
    <t>量注4)</t>
  </si>
  <si>
    <t>単位</t>
  </si>
  <si>
    <t>排出tCO2</t>
  </si>
  <si>
    <t>軽油</t>
  </si>
  <si>
    <t>ton</t>
  </si>
  <si>
    <t>ガソリン</t>
  </si>
  <si>
    <t>天然ガス(LNG以外)</t>
  </si>
  <si>
    <t>プロパン</t>
  </si>
  <si>
    <t>scope2</t>
  </si>
  <si>
    <t>電力</t>
  </si>
  <si>
    <t>量</t>
  </si>
  <si>
    <t>間接tCO2</t>
  </si>
  <si>
    <t>A0269東京電力エナジーパートナー株式会社(参考値)事業者全体</t>
  </si>
  <si>
    <t>kwh</t>
  </si>
  <si>
    <t>A0186ＳＢパワー株式会社メニューA</t>
  </si>
  <si>
    <t>scope1+2</t>
  </si>
  <si>
    <t>計</t>
  </si>
  <si>
    <t>売上高</t>
  </si>
  <si>
    <t>百万円</t>
  </si>
  <si>
    <t>百万円当たりの直接CO2排出</t>
  </si>
  <si>
    <t>ton/百万円</t>
  </si>
  <si>
    <t>百万円当たりの直間接CO2排出</t>
  </si>
  <si>
    <t>scope3</t>
  </si>
  <si>
    <t>scope1+2+3</t>
  </si>
  <si>
    <t>tonCO2eq</t>
  </si>
  <si>
    <t>品目名</t>
  </si>
  <si>
    <t>取引額(百万円)</t>
  </si>
  <si>
    <t>範疇</t>
  </si>
  <si>
    <t>コード</t>
  </si>
  <si>
    <t>大分類</t>
  </si>
  <si>
    <t>中分類</t>
  </si>
  <si>
    <t>小分類</t>
  </si>
  <si>
    <t>細目</t>
  </si>
  <si>
    <t>購入</t>
  </si>
  <si>
    <t>化学製品</t>
  </si>
  <si>
    <t>無機化学工業製品</t>
  </si>
  <si>
    <t>圧縮ガス・液化ガス</t>
  </si>
  <si>
    <t>窯業・土石製品</t>
  </si>
  <si>
    <t>陶磁器</t>
  </si>
  <si>
    <t>鉄鋼</t>
  </si>
  <si>
    <t>鋼材</t>
  </si>
  <si>
    <t>冷間仕上鋼材</t>
  </si>
  <si>
    <t>電子部品</t>
  </si>
  <si>
    <t>その他の電子部品</t>
  </si>
  <si>
    <t>電子回路</t>
  </si>
  <si>
    <t>ダスト処理</t>
  </si>
  <si>
    <t>役務</t>
  </si>
  <si>
    <t>廃棄物処理</t>
  </si>
  <si>
    <t>廃棄物処理（産業）</t>
  </si>
  <si>
    <t>工場設備</t>
  </si>
  <si>
    <t>設備</t>
  </si>
  <si>
    <t>建設</t>
  </si>
  <si>
    <t>建築</t>
  </si>
  <si>
    <t>非住宅建築（非木造）</t>
  </si>
  <si>
    <t>入荷輸送</t>
  </si>
  <si>
    <t>運輸・郵便</t>
  </si>
  <si>
    <t>道路輸送（自家輸送を除く。）</t>
  </si>
  <si>
    <t>道路貨物輸送（自家輸送を除く。）</t>
  </si>
  <si>
    <t>配送費</t>
  </si>
  <si>
    <t>出荷輸送</t>
  </si>
  <si>
    <t>貨物利用運送</t>
  </si>
  <si>
    <t>出張旅費</t>
  </si>
  <si>
    <t>出張費</t>
  </si>
  <si>
    <t>自家輸送</t>
  </si>
  <si>
    <t>自家輸送（旅客自動車）</t>
  </si>
  <si>
    <t>通勤費</t>
  </si>
  <si>
    <t>バス</t>
  </si>
  <si>
    <t>投資</t>
  </si>
  <si>
    <t>金融・保険</t>
  </si>
  <si>
    <t>金融</t>
  </si>
  <si>
    <t>備品</t>
  </si>
  <si>
    <t>はん用機械</t>
  </si>
  <si>
    <t>ポンプ・圧縮機</t>
  </si>
  <si>
    <t>発生廃棄物</t>
  </si>
  <si>
    <t>処理量t</t>
  </si>
  <si>
    <t>産出物種類</t>
  </si>
  <si>
    <t>製品100万円あたり重量</t>
  </si>
  <si>
    <t>t</t>
  </si>
  <si>
    <t>廃アルカリ</t>
  </si>
  <si>
    <t>素材</t>
  </si>
  <si>
    <t>構成</t>
  </si>
  <si>
    <t>廃プラスチック類</t>
  </si>
  <si>
    <t>繊維</t>
  </si>
  <si>
    <t>%</t>
  </si>
  <si>
    <t>木くず</t>
  </si>
  <si>
    <t>代表製品100万円換算</t>
  </si>
  <si>
    <t>木材</t>
  </si>
  <si>
    <t>寿命(年)</t>
  </si>
  <si>
    <t>パルプ・紙</t>
  </si>
  <si>
    <t>稼働率(%)</t>
  </si>
  <si>
    <t>稼働電力kw</t>
  </si>
  <si>
    <t>プラスチック</t>
  </si>
  <si>
    <t>燃料消費(L/h)</t>
  </si>
  <si>
    <t>ゴム</t>
  </si>
  <si>
    <t>革</t>
  </si>
  <si>
    <t>ガラス</t>
  </si>
  <si>
    <t>セメント</t>
  </si>
  <si>
    <t>窯業・土石</t>
  </si>
  <si>
    <t>鋼</t>
  </si>
  <si>
    <t>フランチャイズ</t>
  </si>
  <si>
    <t>銅</t>
  </si>
  <si>
    <t>tCO2</t>
  </si>
  <si>
    <t>アルミ</t>
  </si>
  <si>
    <t>該当せず</t>
  </si>
  <si>
    <t>フランチャイズなし</t>
  </si>
  <si>
    <t>非鉄金属</t>
  </si>
  <si>
    <t>その他</t>
  </si>
  <si>
    <t>結果</t>
  </si>
  <si>
    <t>カテゴリー</t>
  </si>
  <si>
    <t>活動量</t>
  </si>
  <si>
    <t>原単位</t>
  </si>
  <si>
    <t>CO2</t>
  </si>
  <si>
    <t>CO2t/百万円</t>
  </si>
  <si>
    <t>燃料消費量</t>
  </si>
  <si>
    <t>経産省「エネルギー起源二酸化炭素排出量等計算ツール」シート02排出計算表</t>
  </si>
  <si>
    <t>電力消費量</t>
  </si>
  <si>
    <t>環境省電気事業者別排出係数一覧</t>
  </si>
  <si>
    <t>カテゴリー1「購入した製品・サービス」</t>
  </si>
  <si>
    <t>購入物、役務の購入・契約価格</t>
  </si>
  <si>
    <t>サプライチェーンを通じた組織の温室効果ガス排出量の算定のための排出原単位DB</t>
  </si>
  <si>
    <t>カテゴリー2「資本財」</t>
  </si>
  <si>
    <t>設備減価償却</t>
  </si>
  <si>
    <t>カテゴリー3「scope1,2に含まれない燃料・エネルギー活動」</t>
  </si>
  <si>
    <t>エネルギー使用量</t>
  </si>
  <si>
    <t>カテゴリー4「輸送・配送(上流)」</t>
  </si>
  <si>
    <t>購入時輸送費(製品派生分はカテゴリー1)</t>
  </si>
  <si>
    <t>カテゴリー5「事業から出る廃棄物」</t>
  </si>
  <si>
    <t>種別廃棄物処理量</t>
  </si>
  <si>
    <t>カテゴリー6「出張」</t>
  </si>
  <si>
    <t>カテゴリー7「雇用者の通勤」</t>
  </si>
  <si>
    <t>カテゴリー8「リース資産(上流)」</t>
  </si>
  <si>
    <t>借地、借用契約費</t>
  </si>
  <si>
    <t>カテゴリー9「輸送・配送(下流)」</t>
  </si>
  <si>
    <t>売上時配送費</t>
  </si>
  <si>
    <t>カテゴリー10「販売した製品の加工」</t>
  </si>
  <si>
    <t>グローバルIOデータベースを用い算定</t>
  </si>
  <si>
    <t>カテゴリー11「販売した製品の使用」</t>
  </si>
  <si>
    <t>scope1,scope2のデータ</t>
  </si>
  <si>
    <t>カテゴリー12「販売した製品の廃棄」</t>
  </si>
  <si>
    <t>カテゴリー13「リース資産(下流)」</t>
  </si>
  <si>
    <t>賃貸ビジネスの負荷</t>
  </si>
  <si>
    <t>カテゴリー14「フランチャイズ」</t>
  </si>
  <si>
    <t>カテゴリー15「投資」</t>
  </si>
  <si>
    <t>投資行為の波及環境負荷</t>
  </si>
  <si>
    <t>リサイクルによる削減貢献</t>
  </si>
  <si>
    <t>CO2排出計</t>
  </si>
  <si>
    <t>バランス</t>
  </si>
  <si>
    <t>再生原材料の産出</t>
  </si>
  <si>
    <t>数値</t>
  </si>
  <si>
    <t>再生用:棒鋼用鉄スクラップ</t>
  </si>
  <si>
    <t>再生用:Ni</t>
  </si>
  <si>
    <t>再生用:MIX銅</t>
  </si>
  <si>
    <t>再生用:MIX金</t>
  </si>
  <si>
    <t>再生用:鋳物用アルミスクラップ</t>
  </si>
  <si>
    <t>再生用:MIXプラスチック</t>
  </si>
  <si>
    <t>再生品</t>
  </si>
  <si>
    <t>ガラス・ガラス製品</t>
  </si>
  <si>
    <t>その他のガラス製品</t>
  </si>
  <si>
    <t>プラスチック・ゴム製品</t>
  </si>
  <si>
    <t>プラスチック製品</t>
  </si>
  <si>
    <t>A0000日本平均</t>
  </si>
  <si>
    <t>原料炭</t>
  </si>
  <si>
    <t>燃料用:廃材</t>
  </si>
  <si>
    <t>1購入</t>
  </si>
  <si>
    <t>A9999再生可能エネルギー</t>
  </si>
  <si>
    <t>一般炭</t>
  </si>
  <si>
    <t>燃料用:黒液</t>
  </si>
  <si>
    <t>2資本</t>
  </si>
  <si>
    <t>A0267北海道電力株式会社メニューA</t>
  </si>
  <si>
    <t>無煙炭</t>
  </si>
  <si>
    <t>燃料用:木材</t>
  </si>
  <si>
    <t>3エネルギー波及</t>
  </si>
  <si>
    <t>A0267北海道電力株式会社メニューB（残差）</t>
  </si>
  <si>
    <t>コークス</t>
  </si>
  <si>
    <t>燃料用:バイオエタノール</t>
  </si>
  <si>
    <t>kL</t>
  </si>
  <si>
    <t>4上流配送</t>
  </si>
  <si>
    <t>A0267北海道電力株式会社(参考値)事業者全体</t>
  </si>
  <si>
    <t>石油コークス</t>
  </si>
  <si>
    <t>燃料用:バイオジーゼル</t>
  </si>
  <si>
    <t>5事業廃棄物</t>
  </si>
  <si>
    <t>A0268東北電力株式会社メニューA</t>
  </si>
  <si>
    <t>コールタール</t>
  </si>
  <si>
    <t>燃料用:バイオガス</t>
  </si>
  <si>
    <t>km3</t>
  </si>
  <si>
    <t>6出張</t>
  </si>
  <si>
    <t>A0268東北電力株式会社メニューB</t>
  </si>
  <si>
    <t>石油アスファルト</t>
  </si>
  <si>
    <t>燃料用:廃タイヤ</t>
  </si>
  <si>
    <t>7通勤</t>
  </si>
  <si>
    <t>A0268東北電力株式会社メニューC（残差）</t>
  </si>
  <si>
    <t>コンデンセート(NGL)</t>
  </si>
  <si>
    <t>燃料用:廃プラスチック</t>
  </si>
  <si>
    <t>8上流リース</t>
  </si>
  <si>
    <t>A0268東北電力株式会社(参考値)事業者全体</t>
  </si>
  <si>
    <t>原油</t>
  </si>
  <si>
    <t>燃料用:RDF</t>
  </si>
  <si>
    <t>9下流配送</t>
  </si>
  <si>
    <t>A0269東京電力エナジーパートナー株式会社メニューA</t>
  </si>
  <si>
    <t>燃料用:RPF</t>
  </si>
  <si>
    <t>9販売後加工</t>
  </si>
  <si>
    <t>A0269東京電力エナジーパートナー株式会社メニューB</t>
  </si>
  <si>
    <t>ナフサ</t>
  </si>
  <si>
    <t>再生用:鋼板用鉄スクラップ</t>
  </si>
  <si>
    <t>11使用</t>
  </si>
  <si>
    <t>A0269東京電力エナジーパートナー株式会社メニューC</t>
  </si>
  <si>
    <t>ジェット燃料油</t>
  </si>
  <si>
    <t>12使用後廃棄</t>
  </si>
  <si>
    <t>A0269東京電力エナジーパートナー株式会社メニューD</t>
  </si>
  <si>
    <t>灯油</t>
  </si>
  <si>
    <t>再生用:鋳物用鉄スクラップ</t>
  </si>
  <si>
    <t>13下流リース</t>
  </si>
  <si>
    <t>A0269東京電力エナジーパートナー株式会社メニューE</t>
  </si>
  <si>
    <t>再生用:ステンレス</t>
  </si>
  <si>
    <t>14フランチャイズ</t>
  </si>
  <si>
    <t>A0269東京電力エナジーパートナー株式会社メニューF</t>
  </si>
  <si>
    <t>A重油</t>
  </si>
  <si>
    <t>再生用:展伸材用アルミスクラップ</t>
  </si>
  <si>
    <t>15投資</t>
  </si>
  <si>
    <t>A0269東京電力エナジーパートナー株式会社メニューG（残差）</t>
  </si>
  <si>
    <t>B・C重油</t>
  </si>
  <si>
    <t>液化石油ガス(LPG)</t>
  </si>
  <si>
    <t>再生用:再溶解用銅</t>
  </si>
  <si>
    <t>A0270中部電力ミライズ株式会社メニューA</t>
  </si>
  <si>
    <t>液化石油ガス(LPG)体積</t>
  </si>
  <si>
    <t>kNm3</t>
  </si>
  <si>
    <t>再生用:製錬用銅</t>
  </si>
  <si>
    <t>産品</t>
  </si>
  <si>
    <t>A0270中部電力ミライズ株式会社メニューB（残差）</t>
  </si>
  <si>
    <t>加工</t>
  </si>
  <si>
    <t>A0270中部電力ミライズ株式会社(参考値)事業者全体</t>
  </si>
  <si>
    <t>ブタン</t>
  </si>
  <si>
    <t>再生用:金</t>
  </si>
  <si>
    <t>使用</t>
  </si>
  <si>
    <t>A0271北陸電力株式会社メニューA</t>
  </si>
  <si>
    <t>石油系炭化水素ガス</t>
  </si>
  <si>
    <t>A0271北陸電力株式会社メニューB</t>
  </si>
  <si>
    <t>液化天然ガス(LNG)</t>
  </si>
  <si>
    <t>再生用:銀</t>
  </si>
  <si>
    <t>A0271北陸電力株式会社メニューC（残差）</t>
  </si>
  <si>
    <t>再生用:Pt</t>
  </si>
  <si>
    <t>A0271北陸電力株式会社(参考値)事業者全体</t>
  </si>
  <si>
    <t>コークス炉ガス</t>
  </si>
  <si>
    <t>再生用:Pd</t>
  </si>
  <si>
    <t>A0272関西電力株式会社メニューA</t>
  </si>
  <si>
    <t>高炉がス</t>
  </si>
  <si>
    <t>再生用:Nd</t>
  </si>
  <si>
    <t>A0272関西電力株式会社メニューB</t>
  </si>
  <si>
    <t>転炉ガス</t>
  </si>
  <si>
    <t>再生用:Co</t>
  </si>
  <si>
    <t>A0272関西電力株式会社メニューC</t>
  </si>
  <si>
    <t>都市ガス</t>
  </si>
  <si>
    <t>A0272関西電力株式会社メニューD（残差）</t>
  </si>
  <si>
    <t>再生用:Li</t>
  </si>
  <si>
    <t>A0272関西電力株式会社(参考値)事業者全体</t>
  </si>
  <si>
    <t>再生用:水平プラスチック</t>
  </si>
  <si>
    <t>A0273中国電力株式会社メニューA</t>
  </si>
  <si>
    <t>再生用:再生プラスチック</t>
  </si>
  <si>
    <t>A0273中国電力株式会社メニューB</t>
  </si>
  <si>
    <t>A0273中国電力株式会社メニューC（残差）</t>
  </si>
  <si>
    <t>再生用:ゴム原料</t>
  </si>
  <si>
    <t>A0273中国電力株式会社(参考値)事業者全体</t>
  </si>
  <si>
    <t>再生用:ガラス原料</t>
  </si>
  <si>
    <t>A0274四国電力株式会社メニューA</t>
  </si>
  <si>
    <t>再生用:ガラス繊維原料</t>
  </si>
  <si>
    <t>A0274四国電力株式会社メニューB</t>
  </si>
  <si>
    <t>再生用:セメント原料</t>
  </si>
  <si>
    <t>A0274四国電力株式会社メニューC（残差）</t>
  </si>
  <si>
    <t>再生用:木材チップ</t>
  </si>
  <si>
    <t>A0274四国電力株式会社(参考値)事業者全体</t>
  </si>
  <si>
    <t>A0275九州電力株式会社メニューA</t>
  </si>
  <si>
    <t>A0275九州電力株式会社メニューB（残差）</t>
  </si>
  <si>
    <t>A0275九州電力株式会社(参考値)事業者全体</t>
  </si>
  <si>
    <t>A0276沖縄電力株式会社</t>
  </si>
  <si>
    <t>A0720株式会社ａｆｔｅｒＦＩＴメニューA</t>
  </si>
  <si>
    <t>A0398Ａｐａｍａｎ　Ｅｎｅｒｇｙ株式会社</t>
  </si>
  <si>
    <t>A0704Ｃａｓｔｌｅｔｏｎ　Ｃｏｍｍｏｄｉｔｉｅｓ　Ｊａｐａｎ合同会社</t>
  </si>
  <si>
    <t>A0490株式会社ＣＤエナジーダイレクト(参考値)事業者全体</t>
  </si>
  <si>
    <t>A0490株式会社ＣＤエナジーダイレクトメニューA</t>
  </si>
  <si>
    <t>A0490株式会社ＣＤエナジーダイレクトメニューB（残差）</t>
  </si>
  <si>
    <t>A0351株式会社ＣＨＩＢＡむつざわエナジー</t>
  </si>
  <si>
    <t>A0451Ｃｏｃｏテラスたがわ株式会社</t>
  </si>
  <si>
    <t>A0362株式会社ＣＷＳ</t>
  </si>
  <si>
    <t>A0050ENEOS株式会社(参考値)事業者全体</t>
  </si>
  <si>
    <t>A0050ENEOS株式会社メニューA</t>
  </si>
  <si>
    <t>A0050ENEOS株式会社メニューB</t>
  </si>
  <si>
    <t>A0050ENEOS株式会社メニューC（残差）</t>
  </si>
  <si>
    <t>A0001株式会社Ｆ－Ｐｏｗｅｒ(参考値)事業者全体</t>
  </si>
  <si>
    <t>A0001株式会社Ｆ－ＰｏｗｅｒメニューA</t>
  </si>
  <si>
    <t>A0001株式会社Ｆ－ＰｏｗｅｒメニューB</t>
  </si>
  <si>
    <t>A0001株式会社Ｆ－ＰｏｗｅｒメニューC</t>
  </si>
  <si>
    <t>A0001株式会社Ｆ－ＰｏｗｅｒメニューD（残差）</t>
  </si>
  <si>
    <t>A0321FTCエナジー合同会社</t>
  </si>
  <si>
    <t>A0347ＦＴエナジー株式会社</t>
  </si>
  <si>
    <t>A0202株式会社Ｇ－Ｐｏｗｅｒ</t>
  </si>
  <si>
    <t>A0635GYRO　HOLDINGS株式会社</t>
  </si>
  <si>
    <t>A0172ＨＴＢエナジー株式会社</t>
  </si>
  <si>
    <t>A0512ＩＳエナジー株式会社</t>
  </si>
  <si>
    <t>A0221ＪＡＧ国際エナジー株式会社(参考値)事業者全体</t>
  </si>
  <si>
    <t>A0221ＪＡＧ国際エナジー株式会社メニューA</t>
  </si>
  <si>
    <t>A0221ＪＡＧ国際エナジー株式会社メニューB（残差）</t>
  </si>
  <si>
    <t>A0180株式会社Ｊ－ＰＯＷＥＲサプライアンドトレーディング</t>
  </si>
  <si>
    <t>0.000470※</t>
  </si>
  <si>
    <t>A0446ＪＰエネルギー株式会社</t>
  </si>
  <si>
    <t>A0661JR西日本住宅サービス株式会社</t>
  </si>
  <si>
    <t>A0306株式会社ＪＴＢコミュニケーションデザイン</t>
  </si>
  <si>
    <t>A0539株式会社ｋａｒｃｈ</t>
  </si>
  <si>
    <t>A0077ＫＤＤＩ株式会社</t>
  </si>
  <si>
    <t>A0235株式会社Ｋｅｎｅｓエネルギーサービス</t>
  </si>
  <si>
    <t>A0695ＫＭパワー株式会社</t>
  </si>
  <si>
    <t>A0620株式会社LENETS</t>
  </si>
  <si>
    <t>A0515株式会社Ｌｉｎｋ　Ｌｉｆｅ</t>
  </si>
  <si>
    <t>A0461株式会社ＬＩＸＩＬ　ＴＥＰＣＯ　スマートパートナーズ(参考値)事業者全体</t>
  </si>
  <si>
    <t>A0461株式会社ＬＩＸＩＬ　ＴＥＰＣＯ　スマートパートナーズメニューA</t>
  </si>
  <si>
    <t>A0461株式会社ＬＩＸＩＬ　ＴＥＰＣＯ　スマートパートナーズメニューB（残差）</t>
  </si>
  <si>
    <t>A0021株式会社Ｌｏｏｏｐ(参考値)事業者全体</t>
  </si>
  <si>
    <t>A0021株式会社ＬｏｏｏｐメニューA</t>
  </si>
  <si>
    <t>A0021株式会社ＬｏｏｏｐメニューB</t>
  </si>
  <si>
    <t>A0021株式会社ＬｏｏｏｐメニューC</t>
  </si>
  <si>
    <t>A0021株式会社ＬｏｏｏｐメニューD</t>
  </si>
  <si>
    <t>A0021株式会社ＬｏｏｏｐメニューE（残差）</t>
  </si>
  <si>
    <t>A0584MCPD合同会社</t>
  </si>
  <si>
    <t>A0140ＭＣリテールエナジー株式会社(参考値)事業者全体</t>
  </si>
  <si>
    <t>A0140ＭＣリテールエナジー株式会社メニューA</t>
  </si>
  <si>
    <t>A0140ＭＣリテールエナジー株式会社メニューB</t>
  </si>
  <si>
    <t>A0140ＭＣリテールエナジー株式会社メニューC</t>
  </si>
  <si>
    <t>A0140ＭＣリテールエナジー株式会社メニューD（残差）</t>
  </si>
  <si>
    <t>A0562ＭＧＣエネルギー株式会社</t>
  </si>
  <si>
    <t>A0284株式会社Ｍｉｓｕｍｉ</t>
  </si>
  <si>
    <t>A0413株式会社MKエネルギー</t>
  </si>
  <si>
    <t>A0303ＭＫステーションズ株式会社</t>
  </si>
  <si>
    <t>A0532株式会社Mpower</t>
  </si>
  <si>
    <t>A0427Ｍｙシティ電力株式会社</t>
  </si>
  <si>
    <t>A0741Nature株式会社</t>
  </si>
  <si>
    <t>A0463株式会社NEXT ONE</t>
  </si>
  <si>
    <t>A0222Ｎｅｘｔ　Ｐｏｗｅｒ株式会社</t>
  </si>
  <si>
    <t>A0187ＮＦパワーサービス株式会社(参考値)事業者全体</t>
  </si>
  <si>
    <t>A0187ＮＦパワーサービス株式会社メニューA</t>
  </si>
  <si>
    <t>A0187ＮＦパワーサービス株式会社メニューB（残差）</t>
  </si>
  <si>
    <t>A0242株式会社ＮＴＴファシリティーズ(参考値)事業者全体</t>
  </si>
  <si>
    <t>A0242株式会社ＮＴＴファシリティーズメニューA</t>
  </si>
  <si>
    <t>A0242株式会社ＮＴＴファシリティーズメニューB（残差）</t>
  </si>
  <si>
    <t>A0579株式会社OKUTA</t>
  </si>
  <si>
    <t>A0414株式会社Ｏｐｔｉｍｉｚｅｄ　Ｅｎｅｒｇｙ</t>
  </si>
  <si>
    <t>A0332株式会社ＰｉｎＴ</t>
  </si>
  <si>
    <t>A0611RE100電力株式会社(参考値)事業者全体</t>
  </si>
  <si>
    <t>A0611RE100電力株式会社メニューA</t>
  </si>
  <si>
    <t>A0611RE100電力株式会社メニューB（残差）</t>
  </si>
  <si>
    <t>A0711株式会社RenoLabo</t>
  </si>
  <si>
    <t>A0593株式会社Sanko IB</t>
  </si>
  <si>
    <t>A0186ＳＢパワー株式会社(参考値)事業者全体</t>
  </si>
  <si>
    <t>A0186ＳＢパワー株式会社メニューB</t>
  </si>
  <si>
    <t>A0186ＳＢパワー株式会社メニューC</t>
  </si>
  <si>
    <t>A0186ＳＢパワー株式会社メニューD(残差)</t>
  </si>
  <si>
    <t>A0007株式会社ＳＥウイングズ</t>
  </si>
  <si>
    <t>A0017株式会社Ｓｈａｒｅｄ　Ｅｎｅｒｇｙ</t>
  </si>
  <si>
    <t>A0743T＆Tエナジー株式会社</t>
  </si>
  <si>
    <t>A0679TEPCOライフサービス株式会社</t>
  </si>
  <si>
    <t>A0582TERA Energy株式会社</t>
  </si>
  <si>
    <t>A0402株式会社ＴＯＫＹＯ油電力</t>
  </si>
  <si>
    <t>A0455ＴＲＥＮＤＥ株式会社</t>
  </si>
  <si>
    <t>A0214株式会社ＴＴＳパワー</t>
  </si>
  <si>
    <t>A0660UNIVERGY株式会社</t>
  </si>
  <si>
    <t>A0055株式会社UPDATER(旧：みんな電力株式会社)(参考値)事業者全体</t>
  </si>
  <si>
    <t>A0055株式会社UPDATER(旧：みんな電力株式会社)メニューA</t>
  </si>
  <si>
    <t>A0055株式会社UPDATER(旧：みんな電力株式会社)メニューB</t>
  </si>
  <si>
    <t>A0055株式会社UPDATER(旧：みんな電力株式会社)メニューC（残差）</t>
  </si>
  <si>
    <t>A0213株式会社ＵＳＥＮ　ＮＥＴＷＯＲＫＳ</t>
  </si>
  <si>
    <t>A0045株式会社Ｖ－Ｐｏｗｅｒ(参考値)事業者全体</t>
  </si>
  <si>
    <t>A0045株式会社Ｖ－ＰｏｗｅｒメニューA</t>
  </si>
  <si>
    <t>A0045株式会社Ｖ－ＰｏｗｅｒメニューB（残差）</t>
  </si>
  <si>
    <t>A0581WSエナジー株式会社(参考値)事業者全体</t>
  </si>
  <si>
    <t>A0581WSエナジー株式会社メニューA</t>
  </si>
  <si>
    <t>A0581WSエナジー株式会社メニューB（残差）</t>
  </si>
  <si>
    <t>A0712アークエルテクノロジーズ株式会社</t>
  </si>
  <si>
    <t>A0281株式会社アースインフィニティ</t>
  </si>
  <si>
    <t>A0122アーバンエナジー株式会社(参考値)事業者全体</t>
  </si>
  <si>
    <t>A0122アーバンエナジー株式会社メニューA</t>
  </si>
  <si>
    <t>A0122アーバンエナジー株式会社メニューB</t>
  </si>
  <si>
    <t>A0122アーバンエナジー株式会社メニューC</t>
  </si>
  <si>
    <t>A0122アーバンエナジー株式会社メニューD</t>
  </si>
  <si>
    <t>A0122アーバンエナジー株式会社メニューE</t>
  </si>
  <si>
    <t>A0122アーバンエナジー株式会社メニューF</t>
  </si>
  <si>
    <t>A0122アーバンエナジー株式会社メニューG</t>
  </si>
  <si>
    <t>A0122アーバンエナジー株式会社メニューH（残差）</t>
  </si>
  <si>
    <t>A0060株式会社アイ・グリッド・ソリューションズ(参考値)事業者全体</t>
  </si>
  <si>
    <t>A0060株式会社アイ・グリッド・ソリューションズメニューA</t>
  </si>
  <si>
    <t>A0060株式会社アイ・グリッド・ソリューションズメニューB（残差）</t>
  </si>
  <si>
    <t>A0622アイエスジー株式会社（旧：アイ・エス・ガステム株式会社）</t>
  </si>
  <si>
    <t>A0236愛知電力株式会社</t>
  </si>
  <si>
    <t>A0380青森県民エナジー株式会社</t>
  </si>
  <si>
    <t>A0526朝日ガスエナジー株式会社</t>
  </si>
  <si>
    <t>A0692旭化成株式会社(参考値)事業者全体</t>
  </si>
  <si>
    <t>A0692旭化成株式会社メニューA</t>
  </si>
  <si>
    <t>A0692旭化成株式会社メニューB</t>
  </si>
  <si>
    <t>A0702旭マルヰガス株式会社</t>
  </si>
  <si>
    <t>A0283足利ガス株式会社</t>
  </si>
  <si>
    <t>A0173株式会社アシストワンエナジー</t>
  </si>
  <si>
    <t>A0678アスエネ株式会社(参考値)事業者全体</t>
  </si>
  <si>
    <t>A0678アスエネ株式会社メニューA</t>
  </si>
  <si>
    <t>A0678アスエネ株式会社メニューB</t>
  </si>
  <si>
    <t>A0678アスエネ株式会社メニューC</t>
  </si>
  <si>
    <t>A0678アスエネ株式会社メニューD</t>
  </si>
  <si>
    <t>A0405アストマックス・エネルギー合同会社</t>
  </si>
  <si>
    <t>A0230アストマックス株式会社(旧：アストマックス・トレーディング株式会社)</t>
  </si>
  <si>
    <t>A0137アストモスエネルギー株式会社</t>
  </si>
  <si>
    <t>A0499厚木瓦斯株式会社</t>
  </si>
  <si>
    <t>A0197株式会社アドバンテック</t>
  </si>
  <si>
    <t>A0288株式会社アメニティ電力</t>
  </si>
  <si>
    <t>A0495有明エナジー株式会社</t>
  </si>
  <si>
    <t>A0467株式会社アルファライズ</t>
  </si>
  <si>
    <t>A0566あんしん電力合同会社</t>
  </si>
  <si>
    <t>A0401アンビット・エナジー・ジャパン合同会社</t>
  </si>
  <si>
    <t>A0179アンフィニ株式会社(参考値)事業者全体</t>
  </si>
  <si>
    <t>A0179アンフィニ株式会社メニューA</t>
  </si>
  <si>
    <t>A0179アンフィニ株式会社メニューB</t>
  </si>
  <si>
    <t>A0179アンフィニ株式会社メニューC(残差)</t>
  </si>
  <si>
    <t>A0166株式会社イーエムアイ</t>
  </si>
  <si>
    <t>A0008株式会社イーセル</t>
  </si>
  <si>
    <t>A0551飯田まちづくり電力株式会社</t>
  </si>
  <si>
    <t>A0615株式会社イーネットワーク</t>
  </si>
  <si>
    <t>A0067株式会社イーネットワークシステムズ(参考値)事業者全体</t>
  </si>
  <si>
    <t>A0067株式会社イーネットワークシステムズメニューA</t>
  </si>
  <si>
    <t>A0067株式会社イーネットワークシステムズメニューB</t>
  </si>
  <si>
    <t>A0067株式会社イーネットワークシステムズメニューC（残差）</t>
  </si>
  <si>
    <t>A0002イーレックス株式会社</t>
  </si>
  <si>
    <t>A0298イオンディライト株式会社</t>
  </si>
  <si>
    <t>A0248株式会社池見石油店</t>
  </si>
  <si>
    <t>A0435いこま市民パワー株式会社</t>
  </si>
  <si>
    <t>A0572株式会社イシオ</t>
  </si>
  <si>
    <t>A0410石川電力株式会社</t>
  </si>
  <si>
    <t>A0034一般財団法人泉佐野電力　　</t>
  </si>
  <si>
    <t>A0293出雲ガス株式会社</t>
  </si>
  <si>
    <t>A0163伊勢崎ガス株式会社</t>
  </si>
  <si>
    <t>A0487伊勢志摩電力株式会社</t>
  </si>
  <si>
    <t>A0223伊藤忠エネクスホームライフ西日本株式会社</t>
  </si>
  <si>
    <t>A0342株式会社いちき串木野電力</t>
  </si>
  <si>
    <t>A0094株式会社いちたかガスワン</t>
  </si>
  <si>
    <t>A0012出光興産株式会社(参考値)事業者全体</t>
  </si>
  <si>
    <t>A0012出光興産株式会社メニューA</t>
  </si>
  <si>
    <t>A0012出光興産株式会社メニューB</t>
  </si>
  <si>
    <t>A0012出光興産株式会社メニューC（残差）</t>
  </si>
  <si>
    <t>A0028出光グリーンパワー株式会社(参考値)事業者全体</t>
  </si>
  <si>
    <t>A0028出光グリーンパワー株式会社メニューA</t>
  </si>
  <si>
    <t>A0028出光グリーンパワー株式会社メニューB</t>
  </si>
  <si>
    <t>A0028出光グリーンパワー株式会社メニューC</t>
  </si>
  <si>
    <t>A0028出光グリーンパワー株式会社メニューD（残差）</t>
  </si>
  <si>
    <t>A0043伊藤忠エネクス株式会社(参考値)事業者全体</t>
  </si>
  <si>
    <t>A0043伊藤忠エネクス株式会社メニューA</t>
  </si>
  <si>
    <t>A0043伊藤忠エネクス株式会社メニューB（残差）</t>
  </si>
  <si>
    <t>A0071伊藤忠商事株式会社(参考値)事業者全体</t>
  </si>
  <si>
    <t>0.000488※</t>
  </si>
  <si>
    <t>A0071伊藤忠商事株式会社メニューA</t>
  </si>
  <si>
    <t>A0071伊藤忠商事株式会社メニューB（残差）</t>
  </si>
  <si>
    <t>A0317伊藤忠プランテック株式会社</t>
  </si>
  <si>
    <t>A0510いばらきコープ生活協同組合</t>
  </si>
  <si>
    <t>A0073入間ガス株式会社</t>
  </si>
  <si>
    <t>A0079イワタニ関東株式会社</t>
  </si>
  <si>
    <t>A0501イワタニ三重株式会社</t>
  </si>
  <si>
    <t>A0080イワタニ首都圏株式会社</t>
  </si>
  <si>
    <t>A0552イワタニ長野株式会社</t>
  </si>
  <si>
    <t>A0520イワタニ東海株式会社</t>
  </si>
  <si>
    <t>A0216株式会社岩手ウッドパワー</t>
  </si>
  <si>
    <t>A0445岩手電力株式会社</t>
  </si>
  <si>
    <t>A0600株式会社インフォシステム</t>
  </si>
  <si>
    <t>A0494ヴィジョナリーパワー株式会社</t>
  </si>
  <si>
    <t>A0037株式会社ウエスト電力(参考値)事業者全体</t>
  </si>
  <si>
    <t>A0037株式会社ウエスト電力メニューA</t>
  </si>
  <si>
    <t>A0037株式会社ウエスト電力メニューB（残差）</t>
  </si>
  <si>
    <t>A0439上田ガス株式会社</t>
  </si>
  <si>
    <t>A0389うすきエネルギー株式会社</t>
  </si>
  <si>
    <t>A0263株式会社ウッドエナジー</t>
  </si>
  <si>
    <t>A0681うべ未来エネルギー株式会社</t>
  </si>
  <si>
    <t>A0568エア・ウォーター株式会社</t>
  </si>
  <si>
    <t>A0708エア・ウォーター北海道株式会社</t>
  </si>
  <si>
    <t>A0256株式会社エーコープサービス</t>
  </si>
  <si>
    <t>A0340株式会社エージーピー　</t>
  </si>
  <si>
    <t>A0083株式会社エコア</t>
  </si>
  <si>
    <t>A0072株式会社エコスタイル(参考値)事業者全体</t>
  </si>
  <si>
    <t>A0072株式会社エコスタイルメニューA</t>
  </si>
  <si>
    <t>A0072株式会社エコスタイルメニューB</t>
  </si>
  <si>
    <t>A0072株式会社エコスタイルメニューC（残差）</t>
  </si>
  <si>
    <t>A0529株式会社エスエナジー</t>
  </si>
  <si>
    <t>A0396株式会社エスケーエナジー</t>
  </si>
  <si>
    <t>A0556越後天然ガス株式会社</t>
  </si>
  <si>
    <t>A0338エッセンシャルエナジー株式会社(旧:株式会社アイキューフォーメーション)</t>
  </si>
  <si>
    <t>A0190株式会社エナジードリーム</t>
  </si>
  <si>
    <t>A0580株式会社エナネス</t>
  </si>
  <si>
    <t>A0153株式会社エナリス・パワー・マーケティング(参考値)事業者全体</t>
  </si>
  <si>
    <t>A0153株式会社エナリス・パワー・マーケティングメニューA</t>
  </si>
  <si>
    <t>A0153株式会社エナリス・パワー・マーケティングメニューB</t>
  </si>
  <si>
    <t>A0153株式会社エナリス・パワー・マーケティングメニューC</t>
  </si>
  <si>
    <t>A0153株式会社エナリス・パワー・マーケティングメニューD</t>
  </si>
  <si>
    <t>A0153株式会社エナリス・パワー・マーケティングメニューE</t>
  </si>
  <si>
    <t>A0153株式会社エナリス・パワー・マーケティングメニューF</t>
  </si>
  <si>
    <t>A0153株式会社エナリス・パワー・マーケティングメニューG</t>
  </si>
  <si>
    <t>A0153株式会社エナリス・パワー・マーケティングメニューH</t>
  </si>
  <si>
    <t>A0153株式会社エナリス・パワー・マーケティングメニューI（残差）</t>
  </si>
  <si>
    <t>A0500株式会社エネ・ビジョン</t>
  </si>
  <si>
    <t>A0241株式会社エネアーク関西</t>
  </si>
  <si>
    <t>A0068株式会社エネアーク関東</t>
  </si>
  <si>
    <t>A0366株式会社エネクスライフサービス</t>
  </si>
  <si>
    <t>A0014エネサーブ株式会社(参考値)事業者全体</t>
  </si>
  <si>
    <t>A0014エネサーブ株式会社メニューA</t>
  </si>
  <si>
    <t>A0014エネサーブ株式会社メニューB（残差）</t>
  </si>
  <si>
    <t>A0054株式会社エネサンス関東</t>
  </si>
  <si>
    <t>A0200エネックス株式会社</t>
  </si>
  <si>
    <t>A0009株式会社エネット(参考値)事業者全体</t>
  </si>
  <si>
    <t>A0009株式会社エネットメニューA</t>
  </si>
  <si>
    <t>A0009株式会社エネットメニューB</t>
  </si>
  <si>
    <t>A0009株式会社エネットメニューC</t>
  </si>
  <si>
    <t>A0009株式会社エネットメニューD</t>
  </si>
  <si>
    <t>A0009株式会社エネットメニューE</t>
  </si>
  <si>
    <t>A0009株式会社エネットメニューF</t>
  </si>
  <si>
    <t>A0009株式会社エネットメニューG</t>
  </si>
  <si>
    <t>A0009株式会社エネットメニューH（残差）</t>
  </si>
  <si>
    <t>A0425エネトレード株式会社</t>
  </si>
  <si>
    <t>A0528株式会社エネファント(参考値)事業者全体</t>
  </si>
  <si>
    <t>A0528株式会社エネファントメニューA</t>
  </si>
  <si>
    <t>A0528株式会社エネファントメニューB</t>
  </si>
  <si>
    <t>A0528株式会社エネファントメニューC（残差）</t>
  </si>
  <si>
    <t>A0415エネラボ株式会社</t>
  </si>
  <si>
    <t>A0063株式会社エネルギア・ソリューション・アンド・サービス</t>
  </si>
  <si>
    <t>A0371エネルギーパワー株式会社</t>
  </si>
  <si>
    <t>A0006エバーグリーン・マーケティング株式会社(参考値)事業者全体</t>
  </si>
  <si>
    <t>A0006エバーグリーン・マーケティング株式会社メニューA</t>
  </si>
  <si>
    <t>A0006エバーグリーン・マーケティング株式会社メニューB</t>
  </si>
  <si>
    <t>A0006エバーグリーン・マーケティング株式会社メニューC（残差）</t>
  </si>
  <si>
    <t>A0004エバーグリーン・リテイリング株式会社(参考値)事業者全体</t>
  </si>
  <si>
    <t>A0004エバーグリーン・リテイリング株式会社メニューA</t>
  </si>
  <si>
    <t>A0004エバーグリーン・リテイリング株式会社メニューB（残差）</t>
  </si>
  <si>
    <t>A0025荏原環境プラント株式会社(参考値)事業者全体</t>
  </si>
  <si>
    <t>A0025荏原環境プラント株式会社メニューA</t>
  </si>
  <si>
    <t>A0025荏原環境プラント株式会社メニューB</t>
  </si>
  <si>
    <t>A0025荏原環境プラント株式会社メニューC</t>
  </si>
  <si>
    <t>A0025荏原環境プラント株式会社メニューD</t>
  </si>
  <si>
    <t>A0025荏原環境プラント株式会社メニューE</t>
  </si>
  <si>
    <t>A0025荏原環境プラント株式会社メニューF</t>
  </si>
  <si>
    <t>A0025荏原環境プラント株式会社メニューG</t>
  </si>
  <si>
    <t>A0025荏原環境プラント株式会社メニューH</t>
  </si>
  <si>
    <t>A0025荏原環境プラント株式会社メニューI</t>
  </si>
  <si>
    <t>A0025荏原環境プラント株式会社メニューJ</t>
  </si>
  <si>
    <t>A0025荏原環境プラント株式会社メニューK</t>
  </si>
  <si>
    <t>A0025荏原環境プラント株式会社メニューL</t>
  </si>
  <si>
    <t>A0025荏原環境プラント株式会社メニューM（残差）</t>
  </si>
  <si>
    <t>A0156エフィシエント株式会社</t>
  </si>
  <si>
    <t>A0349株式会社エフエネ</t>
  </si>
  <si>
    <t>A0698株式会社エフオン(参考値)事業者全体</t>
  </si>
  <si>
    <t>A0698株式会社エフオンメニューA</t>
  </si>
  <si>
    <t>A0698株式会社エフオンメニューB</t>
  </si>
  <si>
    <t>A0698株式会社エフオンメニューC</t>
  </si>
  <si>
    <t>A0698株式会社エフオンメニューD</t>
  </si>
  <si>
    <t>A0698株式会社エフオンメニューE</t>
  </si>
  <si>
    <t>A0049エフビットコミュニケーションズ株式会社　(参考値)事業者全体</t>
  </si>
  <si>
    <t>A0049エフビットコミュニケーションズ株式会社　メニューA</t>
  </si>
  <si>
    <t>A0049エフビットコミュニケーションズ株式会社　メニューB</t>
  </si>
  <si>
    <t>A0049エフビットコミュニケーションズ株式会社　メニューC（残差）</t>
  </si>
  <si>
    <t>A0286株式会社エルピオ</t>
  </si>
  <si>
    <t>A0714エルメック株式会社</t>
  </si>
  <si>
    <t>A0571おいでんエネルギー株式会社</t>
  </si>
  <si>
    <t>A0403大分ケーブルテレコム株式会社</t>
  </si>
  <si>
    <t>A0144大垣ガス株式会社</t>
  </si>
  <si>
    <t>A0091大阪いずみ市民生活協同組合(参考値)事業者全体</t>
  </si>
  <si>
    <t>A0091大阪いずみ市民生活協同組合メニューA</t>
  </si>
  <si>
    <t>A0091大阪いずみ市民生活協同組合メニューB（残差）</t>
  </si>
  <si>
    <t>A0048大阪瓦斯株式会社(参考値)事業者全体</t>
  </si>
  <si>
    <t>A0048大阪瓦斯株式会社メニューA</t>
  </si>
  <si>
    <t>A0048大阪瓦斯株式会社メニューB（残差）</t>
  </si>
  <si>
    <t>A0070王子・伊藤忠エネクス電力販売株式会社(参考値)事業者全体</t>
  </si>
  <si>
    <t>A0070王子・伊藤忠エネクス電力販売株式会社メニューA</t>
  </si>
  <si>
    <t>A0070王子・伊藤忠エネクス電力販売株式会社メニューB（残差）</t>
  </si>
  <si>
    <t>A0468おおすみ半島スマートエネルギー株式会社</t>
  </si>
  <si>
    <t>A0503大多喜ガス株式会社</t>
  </si>
  <si>
    <t>A0315株式会社おおた電力</t>
  </si>
  <si>
    <t>A0066青梅ガス株式会社</t>
  </si>
  <si>
    <t>A0699株式会社岡崎さくら電力</t>
  </si>
  <si>
    <t>A0696株式会社岡崎建材</t>
  </si>
  <si>
    <t>A0292岡田建設株式会社</t>
  </si>
  <si>
    <t>A0318株式会社オカモト</t>
  </si>
  <si>
    <t>A0385岡山電力株式会社</t>
  </si>
  <si>
    <t>A0336株式会社沖縄ガスニューパワー</t>
  </si>
  <si>
    <t>A0470おきなわコープエナジー株式会社</t>
  </si>
  <si>
    <t>A0353奥出雲電力株式会社</t>
  </si>
  <si>
    <t>A0715株式会社オズエナジー</t>
  </si>
  <si>
    <t>A0253株式会社おトクでんき</t>
  </si>
  <si>
    <t>A0377株式会社オノプロックス</t>
  </si>
  <si>
    <t>A0013株式会社オプテージ</t>
  </si>
  <si>
    <t>A0444おまかせ電力株式会社</t>
  </si>
  <si>
    <t>A0437おもてなし山形株式会社</t>
  </si>
  <si>
    <t>A0053オリックス株式会社(参考値)事業者全体</t>
  </si>
  <si>
    <t>A0053オリックス株式会社メニューA</t>
  </si>
  <si>
    <t>A0053オリックス株式会社メニューB</t>
  </si>
  <si>
    <t>A0053オリックス株式会社メニューC</t>
  </si>
  <si>
    <t>A0053オリックス株式会社メニューD</t>
  </si>
  <si>
    <t>A0053オリックス株式会社メニューE</t>
  </si>
  <si>
    <t>A0053オリックス株式会社メニューF</t>
  </si>
  <si>
    <t>A0053オリックス株式会社メニューG（残差）</t>
  </si>
  <si>
    <t>A0524株式会社オンテックス</t>
  </si>
  <si>
    <t>A0575加賀市総合サービス株式会社</t>
  </si>
  <si>
    <t>A0676香川テレビ放送網株式会社</t>
  </si>
  <si>
    <t>A0330香川電力株式会社　(参考値)事業者全体</t>
  </si>
  <si>
    <t>A0330香川電力株式会社　メニューA</t>
  </si>
  <si>
    <t>A0330香川電力株式会社　メニューB（残差）</t>
  </si>
  <si>
    <t>A0160角栄ガス株式会社</t>
  </si>
  <si>
    <t>A0393格安電力株式会社</t>
  </si>
  <si>
    <t>A0729神楽電力株式会社</t>
  </si>
  <si>
    <t>A0120鹿児島電力株式会社</t>
  </si>
  <si>
    <t>A0659株式会社かづのパワー</t>
  </si>
  <si>
    <t>A0543株式会社かみでん里山公社</t>
  </si>
  <si>
    <t>A0511亀岡ふるさとエナジー株式会社</t>
  </si>
  <si>
    <t>A0655株式会社唐津パワーホールディングス</t>
  </si>
  <si>
    <t>A0610唐津電力株式会社</t>
  </si>
  <si>
    <t>A0088カワサキグリーンエナジー株式会社（旧：川重商事株式会社）(参考値)事業者全体</t>
  </si>
  <si>
    <t>A0088カワサキグリーンエナジー株式会社（旧：川重商事株式会社）メニューA</t>
  </si>
  <si>
    <t>A0088カワサキグリーンエナジー株式会社（旧：川重商事株式会社）メニューB</t>
  </si>
  <si>
    <t>A0088カワサキグリーンエナジー株式会社（旧：川重商事株式会社）メニューC（残差）</t>
  </si>
  <si>
    <t>A0352株式会社関西空調　</t>
  </si>
  <si>
    <t>A0138株式会社関電エネルギーソリューション(参考値)事業者全体</t>
  </si>
  <si>
    <t>A0138株式会社関電エネルギーソリューションメニューA</t>
  </si>
  <si>
    <t>A0138株式会社関電エネルギーソリューションメニューB（残差）</t>
  </si>
  <si>
    <t>A0124合同会社北上新電力</t>
  </si>
  <si>
    <t>A0323キタコー株式会社</t>
  </si>
  <si>
    <t>A0548北日本ガス株式会社</t>
  </si>
  <si>
    <t>A0277北日本石油株式会社</t>
  </si>
  <si>
    <t>A0141株式会社北九州パワー</t>
  </si>
  <si>
    <t>A0392岐阜電力株式会社</t>
  </si>
  <si>
    <t>A0164キヤノンマーケティングジャパン株式会社</t>
  </si>
  <si>
    <t>A0150九州エナジー株式会社(参考値)事業者全体</t>
  </si>
  <si>
    <t>A0150九州エナジー株式会社メニューA</t>
  </si>
  <si>
    <t>A0150九州エナジー株式会社メニューB（残差）</t>
  </si>
  <si>
    <t>A0489九州スポーツ電力株式会社</t>
  </si>
  <si>
    <t>A0193九電みらいエナジー株式会社</t>
  </si>
  <si>
    <t>A0637京セラ関電エナジー合同会社</t>
  </si>
  <si>
    <t>A0369京都生活協同組合(参考値)事業者全体</t>
  </si>
  <si>
    <t>A0369京都生活協同組合メニューA</t>
  </si>
  <si>
    <t>A0369京都生活協同組合メニューB（残差）</t>
  </si>
  <si>
    <t>A0693京和ガス株式会社</t>
  </si>
  <si>
    <t>A0168桐生瓦斯株式会社</t>
  </si>
  <si>
    <t>A0243近畿電力株式会社</t>
  </si>
  <si>
    <t>A0471久慈地域エネルギー株式会社(参考値)事業者全体</t>
  </si>
  <si>
    <t>A0471久慈地域エネルギー株式会社メニューA</t>
  </si>
  <si>
    <t>A0471久慈地域エネルギー株式会社メニューB（残差）</t>
  </si>
  <si>
    <t>A0480松阪新電力株式会社</t>
  </si>
  <si>
    <t>A0554株式会社クボタ</t>
  </si>
  <si>
    <t>A0547株式会社球磨村森電力</t>
  </si>
  <si>
    <t>A0320熊本電力株式会社　</t>
  </si>
  <si>
    <t>A0549熊本電力株式会社（旧：オンブレナジー株式会社）</t>
  </si>
  <si>
    <t>A0476株式会社グランデータ</t>
  </si>
  <si>
    <t>A0226グリーナ株式会社(参考値)事業者全体</t>
  </si>
  <si>
    <t>A0226グリーナ株式会社メニューA</t>
  </si>
  <si>
    <t>A0226グリーナ株式会社メニューB</t>
  </si>
  <si>
    <t>A0226グリーナ株式会社メニューC(残差)</t>
  </si>
  <si>
    <t>A0656株式会社クリーンエネルギー総合研究所</t>
  </si>
  <si>
    <t>A0295一般社団法人グリーンコープでんき</t>
  </si>
  <si>
    <t>A0036株式会社グリーンサークル</t>
  </si>
  <si>
    <t>A0586グリーンシティこばやし株式会社</t>
  </si>
  <si>
    <t>A0234株式会社グリーンパワー大東</t>
  </si>
  <si>
    <t>A0644グリーンピープルズパワー株式会社</t>
  </si>
  <si>
    <t>A0372株式会社グリムスパワー</t>
  </si>
  <si>
    <t>A0477くるめエネルギー株式会社</t>
  </si>
  <si>
    <t>A0431株式会社グローアップ</t>
  </si>
  <si>
    <t>A0149株式会社グローバルエンジニアリング(参考値)事業者全体</t>
  </si>
  <si>
    <t>A0149株式会社グローバルエンジニアリングメニューA</t>
  </si>
  <si>
    <t>A0149株式会社グローバルエンジニアリングメニューB（残差）</t>
  </si>
  <si>
    <t>A0518株式会社グローバルキャスト</t>
  </si>
  <si>
    <t>A0360グローバルソリューションサービス株式会社</t>
  </si>
  <si>
    <t>A0505郡上エネルギー株式会社</t>
  </si>
  <si>
    <t>A0161京葉瓦斯株式会社</t>
  </si>
  <si>
    <t>A0443ゲーテハウス株式会社</t>
  </si>
  <si>
    <t>A0146株式会社ケーブルネット下関</t>
  </si>
  <si>
    <t>A0631気仙沼グリーンエナジー株式会社</t>
  </si>
  <si>
    <t>A0739高知ニューエナジー株式会社</t>
  </si>
  <si>
    <t>A0705神戸電力株式会社</t>
  </si>
  <si>
    <t>A0508生活協同組合コープぐんま</t>
  </si>
  <si>
    <t>A0158生活協同組合コープこうべ</t>
  </si>
  <si>
    <t>A0324生活協同組合コープしが(参考値)事業者全体</t>
  </si>
  <si>
    <t>A0324生活協同組合コープしがメニューA</t>
  </si>
  <si>
    <t>A0324生活協同組合コープしがメニューB（残差）</t>
  </si>
  <si>
    <t>A0436株式会社コープでんき東北</t>
  </si>
  <si>
    <t>A0636生活協同組合コープながの</t>
  </si>
  <si>
    <t>A0406生活協同組合コープみらい</t>
  </si>
  <si>
    <t>A0507コープ電力株式会社</t>
  </si>
  <si>
    <t>A0381国際航業株式会社</t>
  </si>
  <si>
    <t>A0684小島電機工業株式会社</t>
  </si>
  <si>
    <t>A0237御所野縄文電力株式会社</t>
  </si>
  <si>
    <t>A0035コスモエネルギーソリューション株式会社(旧：総合エネルギー株式会社)(参考値)事業者全体</t>
  </si>
  <si>
    <t>A0035コスモエネルギーソリューション株式会社(旧：総合エネルギー株式会社)メニューA</t>
  </si>
  <si>
    <t>A0035コスモエネルギーソリューション株式会社(旧：総合エネルギー株式会社)メニューB（残差）</t>
  </si>
  <si>
    <t>A0596五島市民電力株式会社</t>
  </si>
  <si>
    <t>A0350こなんウルトラパワー株式会社</t>
  </si>
  <si>
    <t>A0058株式会社コンシェルジュ</t>
  </si>
  <si>
    <t>A0081サーラｅエナジー株式会社(参考値)事業者全体</t>
  </si>
  <si>
    <t>A0081サーラｅエナジー株式会社メニューA</t>
  </si>
  <si>
    <t>A0081サーラｅエナジー株式会社メニューB</t>
  </si>
  <si>
    <t>A0081サーラｅエナジー株式会社メニューC（残差）</t>
  </si>
  <si>
    <t>A0670株式会社再エネ思考電力</t>
  </si>
  <si>
    <t>A0015株式会社サイサン(参考値)事業者全体</t>
  </si>
  <si>
    <t>A0015株式会社サイサンメニューA</t>
  </si>
  <si>
    <t>A0015株式会社サイサンメニューB（残差）</t>
  </si>
  <si>
    <t>A0209埼玉ガス株式会社</t>
  </si>
  <si>
    <t>A0633株式会社サイホープロパティーズ</t>
  </si>
  <si>
    <t>A0639酒田天然瓦斯株式会社</t>
  </si>
  <si>
    <t>A0558坂戸ガス株式会社</t>
  </si>
  <si>
    <t>A0430株式会社さくら新電力</t>
  </si>
  <si>
    <t>A0217里山パワーワークス株式会社</t>
  </si>
  <si>
    <t>A0057株式会社サニックス</t>
  </si>
  <si>
    <t>A0167佐野瓦斯株式会社</t>
  </si>
  <si>
    <t>A0061サミットエナジー株式会社(参考値)事業者全体</t>
  </si>
  <si>
    <t>A0061サミットエナジー株式会社メニューA</t>
  </si>
  <si>
    <t>A0061サミットエナジー株式会社メニューB（残差）</t>
  </si>
  <si>
    <t>A0174株式会社サン・ビーム</t>
  </si>
  <si>
    <t>A0312三愛石油株式会社</t>
  </si>
  <si>
    <t>A0259山陰エレキ・アライアンス株式会社</t>
  </si>
  <si>
    <t>A0264山陰酸素工業株式会社</t>
  </si>
  <si>
    <t>A0722サントラベラーズサービス有限会社</t>
  </si>
  <si>
    <t>A0484三友エンテック株式会社</t>
  </si>
  <si>
    <t>A0257サンリン株式会社</t>
  </si>
  <si>
    <t>A0159株式会社シーエナジー</t>
  </si>
  <si>
    <t>A0098株式会社ジェイコムウエスト</t>
  </si>
  <si>
    <t>A0147株式会社ジェイコム九州</t>
  </si>
  <si>
    <t>A0103株式会社ジェイコム埼玉・東日本</t>
  </si>
  <si>
    <t>A0104株式会社ジェイコム札幌</t>
  </si>
  <si>
    <t>A0105株式会社ジェイコム湘南・神奈川</t>
  </si>
  <si>
    <t>A0107株式会社ジェイコム千葉</t>
  </si>
  <si>
    <t>A0110株式会社ジェイコム東京</t>
  </si>
  <si>
    <t>A0553シェルジャパン株式会社(参考値)事業者全体</t>
  </si>
  <si>
    <t>A0553シェルジャパン株式会社メニューA</t>
  </si>
  <si>
    <t>A0553シェルジャパン株式会社メニューB（残差）</t>
  </si>
  <si>
    <t>A0677株式会社しおさい電力</t>
  </si>
  <si>
    <t>A0488一般社団法人塩尻市森林公社</t>
  </si>
  <si>
    <t>A0442株式会社シグナストラスト</t>
  </si>
  <si>
    <t>A0024静岡ガス＆パワー株式会社(参考値)事業者全体</t>
  </si>
  <si>
    <t>A0024静岡ガス＆パワー株式会社メニューA</t>
  </si>
  <si>
    <t>A0024静岡ガス＆パワー株式会社メニューB</t>
  </si>
  <si>
    <t>A0024静岡ガス＆パワー株式会社メニューC（残差）</t>
  </si>
  <si>
    <t>A0376自然電力株式会社(参考値)事業者全体</t>
  </si>
  <si>
    <t>A0376自然電力株式会社メニューA</t>
  </si>
  <si>
    <t>A0376自然電力株式会社メニューB</t>
  </si>
  <si>
    <t>A0376自然電力株式会社メニューC</t>
  </si>
  <si>
    <t>A0376自然電力株式会社メニューD</t>
  </si>
  <si>
    <t>A0376自然電力株式会社メニューE</t>
  </si>
  <si>
    <t>A0376自然電力株式会社メニューF</t>
  </si>
  <si>
    <t>A0376自然電力株式会社メニューG</t>
  </si>
  <si>
    <t>A0087株式会社シナジアパワー(参考値)事業者全体</t>
  </si>
  <si>
    <t>A0087株式会社シナジアパワーメニューA</t>
  </si>
  <si>
    <t>A0087株式会社シナジアパワーメニューB</t>
  </si>
  <si>
    <t>A0087株式会社シナジアパワーメニューC</t>
  </si>
  <si>
    <t>A0087株式会社シナジアパワーメニューD（残差）</t>
  </si>
  <si>
    <t>A0086シナネン株式会社(参考値)事業者全体</t>
  </si>
  <si>
    <t>A0086シナネン株式会社メニューA</t>
  </si>
  <si>
    <t>A0086シナネン株式会社メニューB</t>
  </si>
  <si>
    <t>A0086シナネン株式会社メニューC</t>
  </si>
  <si>
    <t>A0086シナネン株式会社メニューD</t>
  </si>
  <si>
    <t>A0086シナネン株式会社メニューE</t>
  </si>
  <si>
    <t>A0086シナネン株式会社メニューF（残差）</t>
  </si>
  <si>
    <t>A0491ジニーエナジー合同会社</t>
  </si>
  <si>
    <t>A0250芝浦電力株式会社</t>
  </si>
  <si>
    <t>A0417地元電力株式会社</t>
  </si>
  <si>
    <t>A0673株式会社ジャパネットサービスイノベーション</t>
  </si>
  <si>
    <t>A0619ジャパンベストレスキューシステム株式会社</t>
  </si>
  <si>
    <t>A0177湘南電力株式会社(参考値)事業者全体</t>
  </si>
  <si>
    <t>A0177湘南電力株式会社メニューA</t>
  </si>
  <si>
    <t>A0177湘南電力株式会社メニューB（残差）</t>
  </si>
  <si>
    <t>A0602株式会社情熱電力</t>
  </si>
  <si>
    <t>A0375情報ハイウェイ協同組合</t>
  </si>
  <si>
    <t>A0260昭和商事株式会社</t>
  </si>
  <si>
    <t>A0056シン・エナジー株式会社</t>
  </si>
  <si>
    <t>A0031株式会社新出光</t>
  </si>
  <si>
    <t>A0042新エネルギー開発株式会社</t>
  </si>
  <si>
    <t>A0475信州電力株式会社</t>
  </si>
  <si>
    <t>A0606新電力いばらき株式会社</t>
  </si>
  <si>
    <t>A0245新電力おおいた株式会社</t>
  </si>
  <si>
    <t>A0289新電力フロンティア株式会社</t>
  </si>
  <si>
    <t>A0629新電力新潟株式会社</t>
  </si>
  <si>
    <t>A0387株式会社翠光トップライン</t>
  </si>
  <si>
    <t>A0011須賀川瓦斯株式会社</t>
  </si>
  <si>
    <t>A0254スズカ電工株式会社</t>
  </si>
  <si>
    <t>A0181鈴与商事株式会社(参考値)事業者全体</t>
  </si>
  <si>
    <t>A0181鈴与商事株式会社メニューA</t>
  </si>
  <si>
    <t>A0181鈴与商事株式会社メニューB（残差）</t>
  </si>
  <si>
    <t>A0506鈴与電力株式会社(参考値)事業者全体</t>
  </si>
  <si>
    <t>A0506鈴与電力株式会社メニューA</t>
  </si>
  <si>
    <t>A0506鈴与電力株式会社メニューB（残差）</t>
  </si>
  <si>
    <t>A0689スターティア株式会社</t>
  </si>
  <si>
    <t>A0671株式会社スマート</t>
  </si>
  <si>
    <t>A0617スマートエコエナジー株式会社(参考値)事業者全体</t>
  </si>
  <si>
    <t>A0617スマートエコエナジー株式会社メニューA</t>
  </si>
  <si>
    <t>A0617スマートエコエナジー株式会社メニューB（残差）</t>
  </si>
  <si>
    <t>A0589スマートエナジー熊本株式会社</t>
  </si>
  <si>
    <t>A0419スマートエナジー磐田株式会社(参考値)事業者全体</t>
  </si>
  <si>
    <t>A0419スマートエナジー磐田株式会社メニューA</t>
  </si>
  <si>
    <t>A0419スマートエナジー磐田株式会社メニューB（残差）</t>
  </si>
  <si>
    <t>A0127株式会社スマートテック(参考値)事業者全体</t>
  </si>
  <si>
    <t>A0127株式会社スマートテックメニューA</t>
  </si>
  <si>
    <t>A0127株式会社スマートテックメニューB（残差）</t>
  </si>
  <si>
    <t>A0337諏訪瓦斯株式会社</t>
  </si>
  <si>
    <t>A0157株式会社生活クラブエナジー(参考値)事業者全体</t>
  </si>
  <si>
    <t>A0157株式会社生活クラブエナジーメニューA</t>
  </si>
  <si>
    <t>A0157株式会社生活クラブエナジーメニューB（残差）</t>
  </si>
  <si>
    <t>A0084西部瓦斯株式会社</t>
  </si>
  <si>
    <t>A0344西武ガス株式会社</t>
  </si>
  <si>
    <t>A0308積水化学工業株式会社(参考値)事業者全体</t>
  </si>
  <si>
    <t>A0308積水化学工業株式会社メニューA</t>
  </si>
  <si>
    <t>A0308積水化学工業株式会社メニューB（残差）</t>
  </si>
  <si>
    <t>A0513株式会社織戸組</t>
  </si>
  <si>
    <t>A0229ゼロワットパワー株式会社(参考値)事業者全体</t>
  </si>
  <si>
    <t>A0229ゼロワットパワー株式会社メニューA</t>
  </si>
  <si>
    <t>A0229ゼロワットパワー株式会社メニューB</t>
  </si>
  <si>
    <t>A0229ゼロワットパワー株式会社メニューC</t>
  </si>
  <si>
    <t>A0229ゼロワットパワー株式会社メニューD</t>
  </si>
  <si>
    <t>A0229ゼロワットパワー株式会社メニューE（残差）</t>
  </si>
  <si>
    <t>A0605株式会社センカク</t>
  </si>
  <si>
    <t>A0032セントラル石油瓦斯株式会社</t>
  </si>
  <si>
    <t>A0310全農エネルギー株式会社</t>
  </si>
  <si>
    <t>A0420そうまＩグリッド合同会社</t>
  </si>
  <si>
    <t>A0089大一ガス株式会社</t>
  </si>
  <si>
    <t>A0421第一日本電力株式会社</t>
  </si>
  <si>
    <t>A0557株式会社大仙こまちパワー</t>
  </si>
  <si>
    <t>A0135大東ガス株式会社(参考値)事業者全体</t>
  </si>
  <si>
    <t>A0135大東ガス株式会社メニューA</t>
  </si>
  <si>
    <t>A0135大東ガス株式会社メニューB(残差）</t>
  </si>
  <si>
    <t>A0178大東建託パートナーズ株式会社</t>
  </si>
  <si>
    <t>A0027ダイヤモンドパワー株式会社(参考値)事業者全体</t>
  </si>
  <si>
    <t>A0027ダイヤモンドパワー株式会社メニューA</t>
  </si>
  <si>
    <t>A0027ダイヤモンドパワー株式会社メニューB</t>
  </si>
  <si>
    <t>A0027ダイヤモンドパワー株式会社メニューC（残差）</t>
  </si>
  <si>
    <t>A0121太陽ガス株式会社</t>
  </si>
  <si>
    <t>A0046大和エネルギー株式会社(参考値)事業者全体</t>
  </si>
  <si>
    <t>A0046大和エネルギー株式会社メニューA</t>
  </si>
  <si>
    <t>A0046大和エネルギー株式会社メニューB（残差）</t>
  </si>
  <si>
    <t>A0170大和ハウス工業株式会社　(参考値)事業者全体</t>
  </si>
  <si>
    <t>A0170大和ハウス工業株式会社　メニューA</t>
  </si>
  <si>
    <t>A0170大和ハウス工業株式会社　メニューB</t>
  </si>
  <si>
    <t>A0170大和ハウス工業株式会社　メニューC</t>
  </si>
  <si>
    <t>A0170大和ハウス工業株式会社　メニューD</t>
  </si>
  <si>
    <t>A0170大和ハウス工業株式会社　メニューE</t>
  </si>
  <si>
    <t>A0170大和ハウス工業株式会社　メニューF</t>
  </si>
  <si>
    <t>A0170大和ハウス工業株式会社　メニューG</t>
  </si>
  <si>
    <t>A0170大和ハウス工業株式会社　メニューH</t>
  </si>
  <si>
    <t>A0170大和ハウス工業株式会社　メニューI（残差）</t>
  </si>
  <si>
    <t>A0448大和ライフエナジア株式会社</t>
  </si>
  <si>
    <t>A0126株式会社タクマエナジー(参考値)事業者全体</t>
  </si>
  <si>
    <t>A0126株式会社タクマエナジーメニューA</t>
  </si>
  <si>
    <t>A0126株式会社タクマエナジーメニューB（残差）</t>
  </si>
  <si>
    <t>A0667たんたんエナジー株式会社(参考値)事業者全体</t>
  </si>
  <si>
    <t>A0667たんたんエナジー株式会社メニューA</t>
  </si>
  <si>
    <t>A0667たんたんエナジー株式会社メニューB（残差）</t>
  </si>
  <si>
    <t>A0082株式会社地球クラブ(参考値)事業者全体</t>
  </si>
  <si>
    <t>A0082株式会社地球クラブメニューA</t>
  </si>
  <si>
    <t>A0082株式会社地球クラブメニューB（残差）</t>
  </si>
  <si>
    <t>A0533秩父新電力株式会社(参考値)事業者全体</t>
  </si>
  <si>
    <t>A0533秩父新電力株式会社メニューA</t>
  </si>
  <si>
    <t>A0533秩父新電力株式会社メニューB</t>
  </si>
  <si>
    <t>A0533秩父新電力株式会社メニューC（残差）</t>
  </si>
  <si>
    <t>A0278千葉電力株式会社</t>
  </si>
  <si>
    <t>A0458株式会社地方創生テクノロジーラボ</t>
  </si>
  <si>
    <t>A0687株式会社チャームドライフ</t>
  </si>
  <si>
    <t>A0020中央電力エナジー株式会社</t>
  </si>
  <si>
    <t>A0355中央電力株式会社(参考値)事業者全体</t>
  </si>
  <si>
    <t>A0355中央電力株式会社メニューA</t>
  </si>
  <si>
    <t>A0355中央電力株式会社メニューB（残差）</t>
  </si>
  <si>
    <t>A0721中小企業支援株式会社</t>
  </si>
  <si>
    <t>A0207株式会社津軽あっぷるパワー</t>
  </si>
  <si>
    <t>A0119土浦ケーブルテレビ株式会社</t>
  </si>
  <si>
    <t>A0365ティーダッシュ合同会社</t>
  </si>
  <si>
    <t>A0664デジタルグリッド株式会社(参考値)事業者全体</t>
  </si>
  <si>
    <t>A0664デジタルグリッド株式会社メニューA</t>
  </si>
  <si>
    <t>A0664デジタルグリッド株式会社メニューB</t>
  </si>
  <si>
    <t>A0664デジタルグリッド株式会社メニューC（残差）</t>
  </si>
  <si>
    <t>A0065テス・エンジニアリング株式会社(参考値)事業者全体</t>
  </si>
  <si>
    <t>A0065テス・エンジニアリング株式会社メニューA</t>
  </si>
  <si>
    <t>A0065テス・エンジニアリング株式会社メニューB(残差）</t>
  </si>
  <si>
    <t>A0074テプコカスタマーサービス株式会社</t>
  </si>
  <si>
    <t>A0559株式会社デベロップ</t>
  </si>
  <si>
    <t>A0522株式会社デライトアップ</t>
  </si>
  <si>
    <t>A0560株式会社テレ・マーカー</t>
  </si>
  <si>
    <t>A0649株式会社デンケン</t>
  </si>
  <si>
    <t>A0597電力保全サービス株式会社</t>
  </si>
  <si>
    <t>A0640東亜ガス株式会社</t>
  </si>
  <si>
    <t>A0069株式会社東急パワーサプライ(参考値)事業者全体</t>
  </si>
  <si>
    <t>A0069株式会社東急パワーサプライメニューA</t>
  </si>
  <si>
    <t>A0069株式会社東急パワーサプライメニューB（残差）</t>
  </si>
  <si>
    <t>A0026東京エコサービス株式会社</t>
  </si>
  <si>
    <t>A0064東京ガス株式会社(参考値)事業者全体</t>
  </si>
  <si>
    <t>A0064東京ガス株式会社メニューA</t>
  </si>
  <si>
    <t>A0064東京ガス株式会社メニューB</t>
  </si>
  <si>
    <t>A0064東京ガス株式会社メニューC(残差)</t>
  </si>
  <si>
    <t>A0296公益財団法人東京都環境公社</t>
  </si>
  <si>
    <t>A0537東彩ガス株式会社(新日本瓦斯株式会社と吸収合併)</t>
  </si>
  <si>
    <t>A0085東邦ガス株式会社(参考値)事業者全体</t>
  </si>
  <si>
    <t>A0085東邦ガス株式会社メニューA</t>
  </si>
  <si>
    <t>A0085東邦ガス株式会社メニューB</t>
  </si>
  <si>
    <t>A0085東邦ガス株式会社メニューC（残差）</t>
  </si>
  <si>
    <t>A0452東北電力エナジートレーディング株式会社</t>
  </si>
  <si>
    <t>A0650株式会社東名</t>
  </si>
  <si>
    <t>A0390株式会社トーヨーエネルギーファーム</t>
  </si>
  <si>
    <t>A0525株式会社ところざわ未来電力(参考値)事業者全体</t>
  </si>
  <si>
    <t>A0525株式会社ところざわ未来電力メニューA</t>
  </si>
  <si>
    <t>A0525株式会社ところざわ未来電力メニューB（残差）</t>
  </si>
  <si>
    <t>A0456株式会社どさんこパワー</t>
  </si>
  <si>
    <t>A0509とちぎコープ生活協同組合</t>
  </si>
  <si>
    <t>A0165株式会社とっとり市民電力</t>
  </si>
  <si>
    <t>A0162凸版印刷株式会社</t>
  </si>
  <si>
    <t>A0191株式会社トドック電力</t>
  </si>
  <si>
    <t>A0374株式会社登米電力</t>
  </si>
  <si>
    <t>A0294富山電力株式会社</t>
  </si>
  <si>
    <t>A0151株式会社トヨタエナジーソリューションズ</t>
  </si>
  <si>
    <t>A0075株式会社とんでんホールディングス</t>
  </si>
  <si>
    <t>A0441株式会社内藤工業所</t>
  </si>
  <si>
    <t>A0092株式会社中海テレビ放送</t>
  </si>
  <si>
    <t>A0732株式会社ながさきサステナエナジー</t>
  </si>
  <si>
    <t>A0240長崎地域電力株式会社</t>
  </si>
  <si>
    <t>A0218株式会社中之条パワー</t>
  </si>
  <si>
    <t>A0438長野都市ガス株式会社</t>
  </si>
  <si>
    <t>A0204なでしこ電力株式会社</t>
  </si>
  <si>
    <t>A0397名南共同エネルギー株式会社</t>
  </si>
  <si>
    <t>A0133奈良電力株式会社</t>
  </si>
  <si>
    <t>A0356株式会社成田香取エネルギー</t>
  </si>
  <si>
    <t>A0348南部だんだんエナジー株式会社</t>
  </si>
  <si>
    <t>A0023株式会社ナンワエナジー(参考値)事業者全体</t>
  </si>
  <si>
    <t>A0023株式会社ナンワエナジーメニューA</t>
  </si>
  <si>
    <t>A0023株式会社ナンワエナジーメニューB（残差）</t>
  </si>
  <si>
    <t>A0642新潟スワンエナジー株式会社(参考値)事業者全体</t>
  </si>
  <si>
    <t>A0642新潟スワンエナジー株式会社メニューA</t>
  </si>
  <si>
    <t>A0642新潟スワンエナジー株式会社メニューB</t>
  </si>
  <si>
    <t>A0642新潟スワンエナジー株式会社メニューC(残差)</t>
  </si>
  <si>
    <t>A0424新潟県民電力株式会社</t>
  </si>
  <si>
    <t>A0666株式会社西九州させぼパワーズ</t>
  </si>
  <si>
    <t>A0429ニシムラ株式会社</t>
  </si>
  <si>
    <t>A0220日産トレーデイング株式会社</t>
  </si>
  <si>
    <t>A0076日鉄エンジニアリング株式会社(参考値)事業者全体</t>
  </si>
  <si>
    <t>A0076日鉄エンジニアリング株式会社メニューA</t>
  </si>
  <si>
    <t>A0076日鉄エンジニアリング株式会社メニューB</t>
  </si>
  <si>
    <t>A0076日鉄エンジニアリング株式会社メニューC(残差)</t>
  </si>
  <si>
    <t>A0519日本エネルギー総合システム株式会社(参考値)事業者全体</t>
  </si>
  <si>
    <t>A0519日本エネルギー総合システム株式会社メニューA</t>
  </si>
  <si>
    <t>A0519日本エネルギー総合システム株式会社メニューB（残差）</t>
  </si>
  <si>
    <t>A0440日本瓦斯株式会社</t>
  </si>
  <si>
    <t>A0246株式会社日本セレモニー</t>
  </si>
  <si>
    <t>A0019日本テクノ株式会社</t>
  </si>
  <si>
    <t>A0373日本ファシリティ・ソリューション株式会社</t>
  </si>
  <si>
    <t>A0460日本電灯電力販売株式会社</t>
  </si>
  <si>
    <t>A0367ネイチャーエナジー小国株式会社</t>
  </si>
  <si>
    <t>A0416株式会社ネクシィーズ・ゼロ</t>
  </si>
  <si>
    <t>A0018ネクストパワーやまと株式会社</t>
  </si>
  <si>
    <t>A0407寝屋川電力株式会社</t>
  </si>
  <si>
    <t>A0668株式会社能勢・豊能まち作り</t>
  </si>
  <si>
    <t>A0125パーパススマートパワー株式会社</t>
  </si>
  <si>
    <t>A0093パシフィックパワー株式会社</t>
  </si>
  <si>
    <t>A0136パナソニック株式会社(参考値)事業者全体</t>
  </si>
  <si>
    <t>A0136パナソニック株式会社メニューA</t>
  </si>
  <si>
    <t>A0136パナソニック株式会社メニューB（残差）</t>
  </si>
  <si>
    <t>A0208株式会社花巻銀河パワー</t>
  </si>
  <si>
    <t>A0478株式会社はまエネ</t>
  </si>
  <si>
    <t>A0287浜田ガス株式会社</t>
  </si>
  <si>
    <t>A0228株式会社浜松新電力</t>
  </si>
  <si>
    <t>A0183株式会社バランスハーツ</t>
  </si>
  <si>
    <t>A0227はりま電力株式会社</t>
  </si>
  <si>
    <t>A0311株式会社ハルエネ</t>
  </si>
  <si>
    <t>A0185株式会社パルシステム電力</t>
  </si>
  <si>
    <t>A0211株式会社パワー・オプティマイザー</t>
  </si>
  <si>
    <t>A0123パワーネクスト株式会社</t>
  </si>
  <si>
    <t>A0603バンプーパワートレーディング合同会社</t>
  </si>
  <si>
    <t>A0188ひおき地域エネルギー株式会社(参考値)事業者全体</t>
  </si>
  <si>
    <t>A0188ひおき地域エネルギー株式会社メニューA</t>
  </si>
  <si>
    <t>A0188ひおき地域エネルギー株式会社メニューB</t>
  </si>
  <si>
    <t>A0188ひおき地域エネルギー株式会社メニューC（残差）</t>
  </si>
  <si>
    <t>A0536東日本ガス株式会社</t>
  </si>
  <si>
    <t>A0690東広島スマートエネルギー株式会社</t>
  </si>
  <si>
    <t>A0232一般社団法人東松島みらいとし機構</t>
  </si>
  <si>
    <t>A0196日高都市ガス株式会社</t>
  </si>
  <si>
    <t>A0206日田グリーン電力株式会社(参考値)事業者全体</t>
  </si>
  <si>
    <t>A0206日田グリーン電力株式会社メニューA</t>
  </si>
  <si>
    <t>A0206日田グリーン電力株式会社メニューB（残差）</t>
  </si>
  <si>
    <t>A0134日立造船株式会社(参考値)事業者全体</t>
  </si>
  <si>
    <t>A0134日立造船株式会社メニューA</t>
  </si>
  <si>
    <t>A0134日立造船株式会社メニューB</t>
  </si>
  <si>
    <t>A0134日立造船株式会社メニューC</t>
  </si>
  <si>
    <t>A0134日立造船株式会社メニューD（残差）</t>
  </si>
  <si>
    <t>A0314株式会社ビビット</t>
  </si>
  <si>
    <t>A0481ヒューリックプロパティソリューション株式会社</t>
  </si>
  <si>
    <t>A0447兵庫電力株式会社</t>
  </si>
  <si>
    <t>A0472弘前ガス株式会社</t>
  </si>
  <si>
    <t>A0709生活協同組合ひろしま(参考値)事業者全体</t>
  </si>
  <si>
    <t>A0709生活協同組合ひろしまメニューA</t>
  </si>
  <si>
    <t>A0709生活協同組合ひろしまメニューB（残差）</t>
  </si>
  <si>
    <t>A0399ファミリーエナジー合同会社</t>
  </si>
  <si>
    <t>A0300株式会社ファミリーネット・ジャパン(参考値)事業者全体</t>
  </si>
  <si>
    <t>A0300株式会社ファミリーネット・ジャパンメニューA</t>
  </si>
  <si>
    <t>A0300株式会社ファミリーネット・ジャパンメニューB（残差）</t>
  </si>
  <si>
    <t>A0379株式会社フィット</t>
  </si>
  <si>
    <t>A0627フィンテックラボ協同組合</t>
  </si>
  <si>
    <t>A0498フェニックスエナジー合同会社</t>
  </si>
  <si>
    <t>A0473株式会社フォーバルテレコム　</t>
  </si>
  <si>
    <t>A0195株式会社フォレストパワー(参考値)事業者全体</t>
  </si>
  <si>
    <t>A0195株式会社フォレストパワーメニューA</t>
  </si>
  <si>
    <t>A0195株式会社フォレストパワーメニューB（残差）</t>
  </si>
  <si>
    <t>A0514ふかやｅパワー株式会社(参考値)事業者全体</t>
  </si>
  <si>
    <t>A0514ふかやｅパワー株式会社メニューA</t>
  </si>
  <si>
    <t>A0514ふかやｅパワー株式会社メニューB（残差）</t>
  </si>
  <si>
    <t>A0411福井電力株式会社</t>
  </si>
  <si>
    <t>A0565福島フェニックス電力株式会社</t>
  </si>
  <si>
    <t>A0364ふくしま新電力株式会社</t>
  </si>
  <si>
    <t>A0290ふくのしま電力株式会社</t>
  </si>
  <si>
    <t>A0590福山未来エナジー株式会社</t>
  </si>
  <si>
    <t>A0578富士山エナジー株式会社</t>
  </si>
  <si>
    <t>A0145株式会社藤田商店(参考値)事業者全体</t>
  </si>
  <si>
    <t>A0145株式会社藤田商店メニューA</t>
  </si>
  <si>
    <t>A0145株式会社藤田商店メニューB(残差)</t>
  </si>
  <si>
    <t>A0142武州瓦斯株式会社(参考値)事業者全体</t>
  </si>
  <si>
    <t>A0142武州瓦斯株式会社メニューA</t>
  </si>
  <si>
    <t>A0142武州瓦斯株式会社メニューB（残差）</t>
  </si>
  <si>
    <t>A0175株式会社フソウ・エナジー</t>
  </si>
  <si>
    <t>A0486府中・調布まちなかエナジー株式会社</t>
  </si>
  <si>
    <t>A0265武陽ガス株式会社</t>
  </si>
  <si>
    <t>A0613一般社団法人フライングエステート</t>
  </si>
  <si>
    <t>A0305フラワーペイメント株式会社</t>
  </si>
  <si>
    <t>A0493株式会社ぶんごおおのエナジー</t>
  </si>
  <si>
    <t>A0479株式会社ホープ</t>
  </si>
  <si>
    <t>A0555石油資源開発株式会社</t>
  </si>
  <si>
    <t>A0039北海道瓦斯株式会社</t>
  </si>
  <si>
    <t>A0652北海道電力コクリエーション株式会社</t>
  </si>
  <si>
    <t>A0279株式会社坊っちゃん電力</t>
  </si>
  <si>
    <t>A0748穂の国とよはし電力株式会社</t>
  </si>
  <si>
    <t>A0624堀川産業株式会社</t>
  </si>
  <si>
    <t>A0378本庄ガス株式会社</t>
  </si>
  <si>
    <t>A0454株式会社まち未来製作所</t>
  </si>
  <si>
    <t>A0345松本ガス株式会社</t>
  </si>
  <si>
    <t>A0051真庭バイオエネルギー株式会社</t>
  </si>
  <si>
    <t>A0648株式会社マルイファシリティーズ</t>
  </si>
  <si>
    <t>A0577丸紅伊那みらいでんき株式会社(参考値)事業者全体</t>
  </si>
  <si>
    <t>A0577丸紅伊那みらいでんき株式会社メニューA</t>
  </si>
  <si>
    <t>A0577丸紅伊那みらいでんき株式会社メニューB（残差）</t>
  </si>
  <si>
    <t>A0130丸紅新電力株式会社(参考値)事業者全体</t>
  </si>
  <si>
    <t>A0130丸紅新電力株式会社メニューA</t>
  </si>
  <si>
    <t>A0130丸紅新電力株式会社メニューB</t>
  </si>
  <si>
    <t>A0130丸紅新電力株式会社メニューC</t>
  </si>
  <si>
    <t>A0130丸紅新電力株式会社メニューD</t>
  </si>
  <si>
    <t>A0130丸紅新電力株式会社メニューE</t>
  </si>
  <si>
    <t>A0130丸紅新電力株式会社メニューF（残差）</t>
  </si>
  <si>
    <t>A0502株式会社マルヰ</t>
  </si>
  <si>
    <t>A0641株式会社三河の山里コミュニティパワー</t>
  </si>
  <si>
    <t>A0546株式会社三郷ひまわりエナジー</t>
  </si>
  <si>
    <t>A0052三井物産株式会社(参考値)事業者全体</t>
  </si>
  <si>
    <t>A0052三井物産株式会社メニューA</t>
  </si>
  <si>
    <t>A0052三井物産株式会社メニューB</t>
  </si>
  <si>
    <t>A0052三井物産株式会社メニューC（残差）</t>
  </si>
  <si>
    <t>A0194株式会社ミツウロコヴェッセル</t>
  </si>
  <si>
    <t>A0016ミツウロコグリーンエネルギー株式会社(参考値)事業者全体</t>
  </si>
  <si>
    <t>A0016ミツウロコグリーンエネルギー株式会社メニューA</t>
  </si>
  <si>
    <t>A0016ミツウロコグリーンエネルギー株式会社メニューB</t>
  </si>
  <si>
    <t>A0016ミツウロコグリーンエネルギー株式会社メニューC</t>
  </si>
  <si>
    <t>A0016ミツウロコグリーンエネルギー株式会社メニューD</t>
  </si>
  <si>
    <t>A0016ミツウロコグリーンエネルギー株式会社メニューE</t>
  </si>
  <si>
    <t>A0016ミツウロコグリーンエネルギー株式会社メニューF</t>
  </si>
  <si>
    <t>A0016ミツウロコグリーンエネルギー株式会社メニューG</t>
  </si>
  <si>
    <t>A0016ミツウロコグリーンエネルギー株式会社メニューH（残差）</t>
  </si>
  <si>
    <t>A0128水戸電力株式会社</t>
  </si>
  <si>
    <t>A0607緑屋電気株式会社</t>
  </si>
  <si>
    <t>A0609株式会社ミナサポ</t>
  </si>
  <si>
    <t>A0459みなとみらい電力株式会社</t>
  </si>
  <si>
    <t>A0483みの市民エネルギー株式会社</t>
  </si>
  <si>
    <t>A0567株式会社美作国電力</t>
  </si>
  <si>
    <t>A0466株式会社宮交シティ</t>
  </si>
  <si>
    <t>A0239宮古新電力株式会社</t>
  </si>
  <si>
    <t>A0258株式会社宮崎ガスリビング</t>
  </si>
  <si>
    <t>A0210宮崎パワーライン株式会社</t>
  </si>
  <si>
    <t>A0482宮崎電力株式会社</t>
  </si>
  <si>
    <t>A0155みやまスマートエネルギー株式会社</t>
  </si>
  <si>
    <t>A0534みよしエナジー株式会社</t>
  </si>
  <si>
    <t>A0386ミライフ株式会社</t>
  </si>
  <si>
    <t>A0261ミライフ東日本株式会社</t>
  </si>
  <si>
    <t>A0143株式会社みらい電力(参考値)事業者全体</t>
  </si>
  <si>
    <t>A0143株式会社みらい電力メニューA</t>
  </si>
  <si>
    <t>A0143株式会社みらい電力メニューB（残差）</t>
  </si>
  <si>
    <t>A0383株式会社明治産業</t>
  </si>
  <si>
    <t>A0592株式会社メディオテック</t>
  </si>
  <si>
    <t>A0538綿半パートナーズ株式会社</t>
  </si>
  <si>
    <t>A0740もみじ電力株式会社</t>
  </si>
  <si>
    <t>A0391森のエネルギー株式会社</t>
  </si>
  <si>
    <t>A0169森の電力株式会社(参考値)事業者全体</t>
  </si>
  <si>
    <t>A0169森の電力株式会社メニューA</t>
  </si>
  <si>
    <t>A0169森の電力株式会社メニューB（残差）</t>
  </si>
  <si>
    <t>A0542森の灯り株式会社</t>
  </si>
  <si>
    <t>A0713弥富ガス協同組合</t>
  </si>
  <si>
    <t>A0570八幡商事株式会社</t>
  </si>
  <si>
    <t>A0231株式会社やまがた新電力(参考値)事業者全体</t>
  </si>
  <si>
    <t>A0231株式会社やまがた新電力メニューA</t>
  </si>
  <si>
    <t>A0231株式会社やまがた新電力メニューB（残差）</t>
  </si>
  <si>
    <t>A0280やめエネルギー株式会社</t>
  </si>
  <si>
    <t>A0309株式会社ユーミー総合研究所(旧：株式会社ユーミーエナジー)</t>
  </si>
  <si>
    <t>A0632株式会社ユーラスグリーンエナジー(参考値)事業者全体</t>
  </si>
  <si>
    <t>A0632株式会社ユーラスグリーンエナジーメニューA</t>
  </si>
  <si>
    <t>A0632株式会社ユーラスグリーンエナジーメニューB（残差）</t>
  </si>
  <si>
    <t>A0465株式会社ユビニティー</t>
  </si>
  <si>
    <t>A0630株式会社横須賀アーバンウッドパワー</t>
  </si>
  <si>
    <t>A0418横浜ウォーター株式会社</t>
  </si>
  <si>
    <t>A0453株式会社横浜環境デザイン</t>
  </si>
  <si>
    <t>A0587株式会社吉田石油店</t>
  </si>
  <si>
    <t>A0343四つ葉電力株式会社</t>
  </si>
  <si>
    <t>A0285米子瓦斯株式会社</t>
  </si>
  <si>
    <t>A0388楽天エナジー株式会社(旧：楽天モバイル株式会社)(参考値)事業者全体</t>
  </si>
  <si>
    <t>A0388楽天エナジー株式会社(旧：楽天モバイル株式会社)メニューA</t>
  </si>
  <si>
    <t>A0388楽天エナジー株式会社(旧：楽天モバイル株式会社)メニューB（残差）</t>
  </si>
  <si>
    <t>A0368リエスパワーネクスト株式会社</t>
  </si>
  <si>
    <t>A0003リエスパワー株式会社</t>
  </si>
  <si>
    <t>A0685陸前高田しみんエネルギー株式会社</t>
  </si>
  <si>
    <t>A0675株式会社リクルート</t>
  </si>
  <si>
    <t>A0313株式会社リケン工業</t>
  </si>
  <si>
    <t>A0062リコージャパン株式会社(参考値)事業者全体</t>
  </si>
  <si>
    <t>A0062リコージャパン株式会社メニューA</t>
  </si>
  <si>
    <t>A0062リコージャパン株式会社メニューB</t>
  </si>
  <si>
    <t>A0062リコージャパン株式会社メニューC</t>
  </si>
  <si>
    <t>A0062リコージャパン株式会社メニューD</t>
  </si>
  <si>
    <t>A0062リコージャパン株式会社メニューE</t>
  </si>
  <si>
    <t>A0062リコージャパン株式会社メニューF（残差）</t>
  </si>
  <si>
    <t>A0598リストプロパティーズ株式会社</t>
  </si>
  <si>
    <t>A0090株式会社リミックスポイント(参考値)事業者全体</t>
  </si>
  <si>
    <t>A0090株式会社リミックスポイントメニューA</t>
  </si>
  <si>
    <t>A0090株式会社リミックスポイントメニューB（残差）</t>
  </si>
  <si>
    <t>A0583株式会社ルーア</t>
  </si>
  <si>
    <t>A0203株式会社レクスポート(旧：株式会社地域電力)</t>
  </si>
  <si>
    <t>A0544レックスイノベーション株式会社</t>
  </si>
  <si>
    <t>A0199ローカルエナジー株式会社(参考値)事業者全体</t>
  </si>
  <si>
    <t>A0199ローカルエナジー株式会社メニューA</t>
  </si>
  <si>
    <t>A0199ローカルエナジー株式会社メニューB（残差）</t>
  </si>
  <si>
    <t>A0382ローカルでんき株式会社(参考値)事業者全体</t>
  </si>
  <si>
    <t>A0382ローカルでんき株式会社メニューA</t>
  </si>
  <si>
    <t>A0382ローカルでんき株式会社メニューB（残差）</t>
  </si>
  <si>
    <t>A0189和歌山電力株式会社</t>
  </si>
  <si>
    <t>A0184ワタミエナジー株式会社(参考値)事業者全体</t>
  </si>
  <si>
    <t>A0184ワタミエナジー株式会社メニューA</t>
  </si>
  <si>
    <t>A0184ワタミエナジー株式会社メニューB（残差）</t>
  </si>
  <si>
    <t>番号</t>
  </si>
  <si>
    <t>)</t>
  </si>
  <si>
    <t>はじめ</t>
  </si>
  <si>
    <t>大項目</t>
  </si>
  <si>
    <t>中の数</t>
  </si>
  <si>
    <t>中はじめ</t>
  </si>
  <si>
    <t>中項目</t>
  </si>
  <si>
    <t>小の数</t>
  </si>
  <si>
    <t>小はじめ</t>
  </si>
  <si>
    <t>小項目</t>
  </si>
  <si>
    <t>co2</t>
  </si>
  <si>
    <t>細の数</t>
  </si>
  <si>
    <t>細はじめ</t>
  </si>
  <si>
    <t>農林漁業</t>
  </si>
  <si>
    <t>耕種農業</t>
  </si>
  <si>
    <t>米</t>
  </si>
  <si>
    <t>011101</t>
  </si>
  <si>
    <t>鉱業</t>
  </si>
  <si>
    <t>畜産</t>
  </si>
  <si>
    <t>麦類</t>
  </si>
  <si>
    <t>011102</t>
  </si>
  <si>
    <t>飲食料品</t>
  </si>
  <si>
    <t>農業サービス</t>
  </si>
  <si>
    <t>いも類</t>
  </si>
  <si>
    <t>011201</t>
  </si>
  <si>
    <t>繊維製品</t>
  </si>
  <si>
    <t>林業</t>
  </si>
  <si>
    <t>豆類</t>
  </si>
  <si>
    <t>011202</t>
  </si>
  <si>
    <t>パルプ・紙・木製品</t>
  </si>
  <si>
    <t>漁業</t>
  </si>
  <si>
    <t>野菜(露地)</t>
  </si>
  <si>
    <t>011301</t>
  </si>
  <si>
    <t>印刷・製版</t>
  </si>
  <si>
    <t>石炭・原油・天然ガス</t>
  </si>
  <si>
    <t>野菜(施設)</t>
  </si>
  <si>
    <t>011302</t>
  </si>
  <si>
    <t>その他の鉱業</t>
  </si>
  <si>
    <t>果実</t>
  </si>
  <si>
    <t>011401</t>
  </si>
  <si>
    <t>リース(上流)</t>
  </si>
  <si>
    <t>石油・石炭製品</t>
  </si>
  <si>
    <t>食料品</t>
  </si>
  <si>
    <t>砂糖原料作物</t>
  </si>
  <si>
    <t>011501</t>
  </si>
  <si>
    <t>リース(下流)</t>
  </si>
  <si>
    <t>飲料</t>
  </si>
  <si>
    <t>飲料用作物</t>
  </si>
  <si>
    <t>011502</t>
  </si>
  <si>
    <t>革製品</t>
  </si>
  <si>
    <t>飼料・有機質肥料（別掲を除く。）</t>
  </si>
  <si>
    <t>その他の食用耕種作物</t>
  </si>
  <si>
    <t>011509</t>
  </si>
  <si>
    <t>たばこ</t>
  </si>
  <si>
    <t>飼料作物</t>
  </si>
  <si>
    <t>011601</t>
  </si>
  <si>
    <t>繊維工業製品</t>
  </si>
  <si>
    <t>種苗</t>
  </si>
  <si>
    <t>011602</t>
  </si>
  <si>
    <t>衣服・その他の繊維既製品</t>
  </si>
  <si>
    <t>花き・花木類</t>
  </si>
  <si>
    <t>011603</t>
  </si>
  <si>
    <t>金属製品</t>
  </si>
  <si>
    <t>木材・木製品</t>
  </si>
  <si>
    <t>その他の非食用耕種作物</t>
  </si>
  <si>
    <t>011609</t>
  </si>
  <si>
    <t>家具・装備品</t>
  </si>
  <si>
    <t>酪農</t>
  </si>
  <si>
    <t>012101</t>
  </si>
  <si>
    <t>生産用機械</t>
  </si>
  <si>
    <t>パルプ・紙・板紙・加工紙</t>
  </si>
  <si>
    <t>肉用牛</t>
  </si>
  <si>
    <t>012102</t>
  </si>
  <si>
    <t>業務用機械</t>
  </si>
  <si>
    <t>紙加工品</t>
  </si>
  <si>
    <t>豚</t>
  </si>
  <si>
    <t>012103</t>
  </si>
  <si>
    <t>印刷・製版・製本</t>
  </si>
  <si>
    <t>鶏卵</t>
  </si>
  <si>
    <t>012104</t>
  </si>
  <si>
    <t>電気機械</t>
  </si>
  <si>
    <t>化学肥料</t>
  </si>
  <si>
    <t>肉鶏</t>
  </si>
  <si>
    <t>012105</t>
  </si>
  <si>
    <t>情報通信機器</t>
  </si>
  <si>
    <t>その他の畜産</t>
  </si>
  <si>
    <t>012109</t>
  </si>
  <si>
    <t>一括計上</t>
  </si>
  <si>
    <t>輸送機械</t>
  </si>
  <si>
    <t>石油化学系基礎製品</t>
  </si>
  <si>
    <t>獣医業</t>
  </si>
  <si>
    <t>013101</t>
  </si>
  <si>
    <t>典型記載</t>
  </si>
  <si>
    <t>その他の製造工業製品</t>
  </si>
  <si>
    <t>有機化学工業製品（石油化学系基礎製品・合成樹脂を除く。）</t>
  </si>
  <si>
    <t>農業サービス（獣医業を除く。）</t>
  </si>
  <si>
    <t>013102</t>
  </si>
  <si>
    <t>合成樹脂</t>
  </si>
  <si>
    <t>育林</t>
  </si>
  <si>
    <t>015101</t>
  </si>
  <si>
    <t>電力・熱</t>
  </si>
  <si>
    <t>化学繊維</t>
  </si>
  <si>
    <t>015201</t>
  </si>
  <si>
    <t>水道</t>
  </si>
  <si>
    <t>医薬品</t>
  </si>
  <si>
    <t>特用林産物（狩猟業を含む。）</t>
  </si>
  <si>
    <t>015301</t>
  </si>
  <si>
    <t>化学最終製品（医薬品を除く。）</t>
  </si>
  <si>
    <t>海面漁業</t>
  </si>
  <si>
    <t>017101</t>
  </si>
  <si>
    <t>商業</t>
  </si>
  <si>
    <t>石油製品</t>
  </si>
  <si>
    <t>海面養殖業</t>
  </si>
  <si>
    <t>017102</t>
  </si>
  <si>
    <t>部品</t>
  </si>
  <si>
    <t>石炭製品</t>
  </si>
  <si>
    <t>内水面漁業</t>
  </si>
  <si>
    <t>017201</t>
  </si>
  <si>
    <t>製品</t>
  </si>
  <si>
    <t>不動産</t>
  </si>
  <si>
    <t>内水面養殖業</t>
  </si>
  <si>
    <t>サービス</t>
  </si>
  <si>
    <t>ゴム製品</t>
  </si>
  <si>
    <t>061101</t>
  </si>
  <si>
    <t>情報通信</t>
  </si>
  <si>
    <t>なめし革・革製品・毛皮</t>
  </si>
  <si>
    <t>砂利・採石</t>
  </si>
  <si>
    <t>062101</t>
  </si>
  <si>
    <t>公務</t>
  </si>
  <si>
    <t>砕石</t>
  </si>
  <si>
    <t>062102</t>
  </si>
  <si>
    <t>教育・研究</t>
  </si>
  <si>
    <t>セメント・セメント製品</t>
  </si>
  <si>
    <t>その他の鉱物</t>
  </si>
  <si>
    <t>062909</t>
  </si>
  <si>
    <t>医療・福祉</t>
  </si>
  <si>
    <t>食肉</t>
  </si>
  <si>
    <t>111101</t>
  </si>
  <si>
    <t>他に分類されない会員制団体</t>
  </si>
  <si>
    <t>その他の窯業・土石製品</t>
  </si>
  <si>
    <t>酪農品</t>
  </si>
  <si>
    <t>111102</t>
  </si>
  <si>
    <t>対事業所サービス</t>
  </si>
  <si>
    <t>銑鉄・粗鋼</t>
  </si>
  <si>
    <t>その他の畜産食料品</t>
  </si>
  <si>
    <t>111109</t>
  </si>
  <si>
    <t>対個人サービス</t>
  </si>
  <si>
    <t>冷凍魚介類</t>
  </si>
  <si>
    <t>111201</t>
  </si>
  <si>
    <t>事務用品</t>
  </si>
  <si>
    <t>鋳鍛造品（鉄）</t>
  </si>
  <si>
    <t>塩・干・くん製品</t>
  </si>
  <si>
    <t>111202</t>
  </si>
  <si>
    <t>分類不明</t>
  </si>
  <si>
    <t>その他の鉄鋼製品</t>
  </si>
  <si>
    <t>水産びん・かん詰</t>
  </si>
  <si>
    <t>111203</t>
  </si>
  <si>
    <t>非鉄金属製錬・精製</t>
  </si>
  <si>
    <t>ねり製品</t>
  </si>
  <si>
    <t>111204</t>
  </si>
  <si>
    <t>燃えがら</t>
  </si>
  <si>
    <t>非鉄金属加工製品</t>
  </si>
  <si>
    <t>その他の水産食料品</t>
  </si>
  <si>
    <t>111209</t>
  </si>
  <si>
    <t>汚泥</t>
  </si>
  <si>
    <t>建設用・建築用金属製品</t>
  </si>
  <si>
    <t>精穀</t>
  </si>
  <si>
    <t>111301</t>
  </si>
  <si>
    <t>廃油</t>
  </si>
  <si>
    <t>その他の金属製品</t>
  </si>
  <si>
    <t>製粉</t>
  </si>
  <si>
    <t>111302</t>
  </si>
  <si>
    <t>廃酸</t>
  </si>
  <si>
    <t>めん類</t>
  </si>
  <si>
    <t>111401</t>
  </si>
  <si>
    <t>パン類</t>
  </si>
  <si>
    <t>111402</t>
  </si>
  <si>
    <t>菓子類</t>
  </si>
  <si>
    <t>111403</t>
  </si>
  <si>
    <t>紙くず</t>
  </si>
  <si>
    <t>電子デバイス</t>
  </si>
  <si>
    <t>農産保存食料品</t>
  </si>
  <si>
    <t>111501</t>
  </si>
  <si>
    <t>砂糖</t>
  </si>
  <si>
    <t>111601</t>
  </si>
  <si>
    <t>繊維くず</t>
  </si>
  <si>
    <t>産業用電気機器</t>
  </si>
  <si>
    <t>でん粉</t>
  </si>
  <si>
    <t>111602</t>
  </si>
  <si>
    <t>動植物性残渣</t>
  </si>
  <si>
    <t>民生用電気機器</t>
  </si>
  <si>
    <t>ぶどう糖・水あめ・異性化糖</t>
  </si>
  <si>
    <t>111603</t>
  </si>
  <si>
    <t>動物系固形不要物</t>
  </si>
  <si>
    <t>電子応用装置・電気計測器</t>
  </si>
  <si>
    <t>動植物油脂</t>
  </si>
  <si>
    <t>111604</t>
  </si>
  <si>
    <t>ゴムくず</t>
  </si>
  <si>
    <t>その他の電気機械</t>
  </si>
  <si>
    <t>調味料</t>
  </si>
  <si>
    <t>111605</t>
  </si>
  <si>
    <t>金属くず</t>
  </si>
  <si>
    <t>通信・映像・音響機器</t>
  </si>
  <si>
    <t>冷凍調理食品</t>
  </si>
  <si>
    <t>111901</t>
  </si>
  <si>
    <t>ガラス陶磁器くず</t>
  </si>
  <si>
    <t>電子計算機・同附属装置</t>
  </si>
  <si>
    <t>レトルト食品</t>
  </si>
  <si>
    <t>111902</t>
  </si>
  <si>
    <t>鉱さい</t>
  </si>
  <si>
    <t>乗用車</t>
  </si>
  <si>
    <t>そう菜・すし・弁当</t>
  </si>
  <si>
    <t>111903</t>
  </si>
  <si>
    <t>がれき類</t>
  </si>
  <si>
    <t>その他の自動車</t>
  </si>
  <si>
    <t>その他の食料品</t>
  </si>
  <si>
    <t>111909</t>
  </si>
  <si>
    <t>動物のふん尿</t>
  </si>
  <si>
    <t>自動車部品・同附属品</t>
  </si>
  <si>
    <t>清酒</t>
  </si>
  <si>
    <t>112101</t>
  </si>
  <si>
    <t>動物の死体</t>
  </si>
  <si>
    <t>船舶・同修理</t>
  </si>
  <si>
    <t>ビール類</t>
  </si>
  <si>
    <t>112102</t>
  </si>
  <si>
    <t>ばいじん</t>
  </si>
  <si>
    <t>その他の輸送機械・同修理</t>
  </si>
  <si>
    <t>ウイスキー類</t>
  </si>
  <si>
    <t>112103</t>
  </si>
  <si>
    <t>その他の酒類</t>
  </si>
  <si>
    <t>112109</t>
  </si>
  <si>
    <t>再生資源回収・加工処理</t>
  </si>
  <si>
    <t>茶・コーヒー</t>
  </si>
  <si>
    <t>112901</t>
  </si>
  <si>
    <t>清涼飲料</t>
  </si>
  <si>
    <t>112902</t>
  </si>
  <si>
    <t>建設補修</t>
  </si>
  <si>
    <t>製氷</t>
  </si>
  <si>
    <t>112903</t>
  </si>
  <si>
    <t>公共事業</t>
  </si>
  <si>
    <t>飼料</t>
  </si>
  <si>
    <t>113101</t>
  </si>
  <si>
    <t>その他の土木建設</t>
  </si>
  <si>
    <t>有機質肥料（別掲を除く。）</t>
  </si>
  <si>
    <t>113102</t>
  </si>
  <si>
    <t>114101</t>
  </si>
  <si>
    <t>紡績糸</t>
  </si>
  <si>
    <t>151101</t>
  </si>
  <si>
    <t>綿・スフ織物（合繊短繊維織物を含む。）</t>
  </si>
  <si>
    <t>151201</t>
  </si>
  <si>
    <t>絹・人絹織物（合繊長繊維織物を含む。）</t>
  </si>
  <si>
    <t>151202</t>
  </si>
  <si>
    <t>その他の織物</t>
  </si>
  <si>
    <t>151209</t>
  </si>
  <si>
    <t>ニット生地</t>
  </si>
  <si>
    <t>151301</t>
  </si>
  <si>
    <t>不動産仲介及び賃貸</t>
  </si>
  <si>
    <t>染色整理</t>
  </si>
  <si>
    <t>151401</t>
  </si>
  <si>
    <t>住宅賃貸料</t>
  </si>
  <si>
    <t>その他の繊維工業製品</t>
  </si>
  <si>
    <t>151909</t>
  </si>
  <si>
    <t>住宅賃貸料（帰属家賃）</t>
  </si>
  <si>
    <t>織物製衣服</t>
  </si>
  <si>
    <t>152101</t>
  </si>
  <si>
    <t>鉄道輸送</t>
  </si>
  <si>
    <t>ニット製衣服</t>
  </si>
  <si>
    <t>152102</t>
  </si>
  <si>
    <t>その他の衣服・身の回り品</t>
  </si>
  <si>
    <t>152209</t>
  </si>
  <si>
    <t>寝具</t>
  </si>
  <si>
    <t>152901</t>
  </si>
  <si>
    <t>水運</t>
  </si>
  <si>
    <t>じゅうたん・床敷物</t>
  </si>
  <si>
    <t>152902</t>
  </si>
  <si>
    <t>航空輸送</t>
  </si>
  <si>
    <t>その他の繊維既製品</t>
  </si>
  <si>
    <t>152909</t>
  </si>
  <si>
    <t>製材</t>
  </si>
  <si>
    <t>161101</t>
  </si>
  <si>
    <t>倉庫</t>
  </si>
  <si>
    <t>合板・集成材</t>
  </si>
  <si>
    <t>161102</t>
  </si>
  <si>
    <t>運輸附帯サービス</t>
  </si>
  <si>
    <t>木材チップ</t>
  </si>
  <si>
    <t>161103</t>
  </si>
  <si>
    <t>郵便・信書便</t>
  </si>
  <si>
    <t>その他の木製品</t>
  </si>
  <si>
    <t>161909</t>
  </si>
  <si>
    <t>通信</t>
  </si>
  <si>
    <t>木製家具</t>
  </si>
  <si>
    <t>162101</t>
  </si>
  <si>
    <t>放送</t>
  </si>
  <si>
    <t>金属製家具</t>
  </si>
  <si>
    <t>162102</t>
  </si>
  <si>
    <t>情報サービス</t>
  </si>
  <si>
    <t>木製建具</t>
  </si>
  <si>
    <t>162103</t>
  </si>
  <si>
    <t>インターネット附随サービス</t>
  </si>
  <si>
    <t>その他の家具・装備品</t>
  </si>
  <si>
    <t>162109</t>
  </si>
  <si>
    <t>映像・音声・文字情報制作</t>
  </si>
  <si>
    <t>パルプ</t>
  </si>
  <si>
    <t>163101</t>
  </si>
  <si>
    <t>洋紙・和紙</t>
  </si>
  <si>
    <t>163201</t>
  </si>
  <si>
    <t>教育</t>
  </si>
  <si>
    <t>板紙</t>
  </si>
  <si>
    <t>163202</t>
  </si>
  <si>
    <t>研究</t>
  </si>
  <si>
    <t>段ボール</t>
  </si>
  <si>
    <t>163301</t>
  </si>
  <si>
    <t>医療</t>
  </si>
  <si>
    <t>塗工紙・建設用加工紙</t>
  </si>
  <si>
    <t>163302</t>
  </si>
  <si>
    <t>保健衛生</t>
  </si>
  <si>
    <t>段ボール箱</t>
  </si>
  <si>
    <t>164101</t>
  </si>
  <si>
    <t>社会保険・社会福祉</t>
  </si>
  <si>
    <t>その他の紙製容器</t>
  </si>
  <si>
    <t>164109</t>
  </si>
  <si>
    <t>介護</t>
  </si>
  <si>
    <t>紙製衛生材料・用品</t>
  </si>
  <si>
    <t>164901</t>
  </si>
  <si>
    <t>その他のパルプ・紙・紙加工品</t>
  </si>
  <si>
    <t>164909</t>
  </si>
  <si>
    <t>物品賃貸サービス</t>
  </si>
  <si>
    <t>191101</t>
  </si>
  <si>
    <t>広告</t>
  </si>
  <si>
    <t>201101</t>
  </si>
  <si>
    <t>自動車整備・機械修理</t>
  </si>
  <si>
    <t>ソーダ工業製品</t>
  </si>
  <si>
    <t>202101</t>
  </si>
  <si>
    <t>その他の対事業所サービス</t>
  </si>
  <si>
    <t>無機顔料</t>
  </si>
  <si>
    <t>202901</t>
  </si>
  <si>
    <t>宿泊業</t>
  </si>
  <si>
    <t>202902</t>
  </si>
  <si>
    <t>飲食サービス</t>
  </si>
  <si>
    <t>塩</t>
  </si>
  <si>
    <t>202903</t>
  </si>
  <si>
    <t>洗濯・理容・美容・浴場業</t>
  </si>
  <si>
    <t>その他の無機化学工業製品</t>
  </si>
  <si>
    <t>202909</t>
  </si>
  <si>
    <t>娯楽サービス</t>
  </si>
  <si>
    <t>石油化学基礎製品</t>
  </si>
  <si>
    <t>203101</t>
  </si>
  <si>
    <t>その他の対個人サービス</t>
  </si>
  <si>
    <t>石油化学系芳香族製品</t>
  </si>
  <si>
    <t>203102</t>
  </si>
  <si>
    <t>脂肪族中間物</t>
  </si>
  <si>
    <t>204101</t>
  </si>
  <si>
    <t>環式中間物・合成染料・有機顔料</t>
  </si>
  <si>
    <t>204102</t>
  </si>
  <si>
    <t>合成ゴム</t>
  </si>
  <si>
    <t>204201</t>
  </si>
  <si>
    <t>メタン誘導品</t>
  </si>
  <si>
    <t>204901</t>
  </si>
  <si>
    <t>可塑剤</t>
  </si>
  <si>
    <t>204902</t>
  </si>
  <si>
    <t>その他の有機化学工業製品</t>
  </si>
  <si>
    <t>204909</t>
  </si>
  <si>
    <t>熱硬化性樹脂</t>
  </si>
  <si>
    <t>205101</t>
  </si>
  <si>
    <t>熱可塑性樹脂</t>
  </si>
  <si>
    <t>205102</t>
  </si>
  <si>
    <t>高機能性樹脂</t>
  </si>
  <si>
    <t>205103</t>
  </si>
  <si>
    <t>その他の合成樹脂</t>
  </si>
  <si>
    <t>205109</t>
  </si>
  <si>
    <t>206101</t>
  </si>
  <si>
    <t>207101</t>
  </si>
  <si>
    <t>油脂加工製品・界面活性剤</t>
  </si>
  <si>
    <t>208101</t>
  </si>
  <si>
    <t>化粧品・歯磨</t>
  </si>
  <si>
    <t>208201</t>
  </si>
  <si>
    <t>塗料</t>
  </si>
  <si>
    <t>208301</t>
  </si>
  <si>
    <t>印刷インキ</t>
  </si>
  <si>
    <t>208302</t>
  </si>
  <si>
    <t>農薬</t>
  </si>
  <si>
    <t>208401</t>
  </si>
  <si>
    <t>ゼラチン・接着剤</t>
  </si>
  <si>
    <t>208901</t>
  </si>
  <si>
    <t>写真感光材料</t>
  </si>
  <si>
    <t>208902</t>
  </si>
  <si>
    <t>その他の化学最終製品</t>
  </si>
  <si>
    <t>208909</t>
  </si>
  <si>
    <t>211101</t>
  </si>
  <si>
    <t>212101</t>
  </si>
  <si>
    <t>舗装材料</t>
  </si>
  <si>
    <t>212102</t>
  </si>
  <si>
    <t>221101</t>
  </si>
  <si>
    <t>タイヤ・チューブ</t>
  </si>
  <si>
    <t>222101</t>
  </si>
  <si>
    <t>その他のゴム製品</t>
  </si>
  <si>
    <t>222909</t>
  </si>
  <si>
    <t>革製履物</t>
  </si>
  <si>
    <t>231101</t>
  </si>
  <si>
    <t>なめし革・革製品・毛皮（革製履物を除く。）</t>
  </si>
  <si>
    <t>231201</t>
  </si>
  <si>
    <t>板ガラス・安全ガラス</t>
  </si>
  <si>
    <t>251101</t>
  </si>
  <si>
    <t>ガラス繊維・同製品</t>
  </si>
  <si>
    <t>251102</t>
  </si>
  <si>
    <t>251109</t>
  </si>
  <si>
    <t>252101</t>
  </si>
  <si>
    <t>生コンクリート</t>
  </si>
  <si>
    <t>252102</t>
  </si>
  <si>
    <t>セメント製品</t>
  </si>
  <si>
    <t>252103</t>
  </si>
  <si>
    <t>253101</t>
  </si>
  <si>
    <t>耐火物</t>
  </si>
  <si>
    <t>259101</t>
  </si>
  <si>
    <t>その他の建設用土石製品</t>
  </si>
  <si>
    <t>259109</t>
  </si>
  <si>
    <t>炭素・黒鉛製品</t>
  </si>
  <si>
    <t>259901</t>
  </si>
  <si>
    <t>研磨材</t>
  </si>
  <si>
    <t>259902</t>
  </si>
  <si>
    <t>259909</t>
  </si>
  <si>
    <t>銑鉄</t>
  </si>
  <si>
    <t>261101</t>
  </si>
  <si>
    <t>フェロアロイ</t>
  </si>
  <si>
    <t>261102</t>
  </si>
  <si>
    <t>粗鋼（転炉）</t>
  </si>
  <si>
    <t>261103</t>
  </si>
  <si>
    <t>粗鋼（電気炉）</t>
  </si>
  <si>
    <t>261104</t>
  </si>
  <si>
    <t>熱間圧延鋼材</t>
  </si>
  <si>
    <t>262101</t>
  </si>
  <si>
    <t>鋼管</t>
  </si>
  <si>
    <t>262201</t>
  </si>
  <si>
    <t>262301</t>
  </si>
  <si>
    <t>めっき鋼材</t>
  </si>
  <si>
    <t>262302</t>
  </si>
  <si>
    <t>鋳鍛鋼</t>
  </si>
  <si>
    <t>263101</t>
  </si>
  <si>
    <t>鋳鉄管</t>
  </si>
  <si>
    <t>263102</t>
  </si>
  <si>
    <t>鋳鉄品・鍛工品（鉄）</t>
  </si>
  <si>
    <t>263103</t>
  </si>
  <si>
    <t>鉄鋼シャースリット業</t>
  </si>
  <si>
    <t>269901</t>
  </si>
  <si>
    <t>269909</t>
  </si>
  <si>
    <t>271101</t>
  </si>
  <si>
    <t>鉛・亜鉛（再生を含む。）</t>
  </si>
  <si>
    <t>271102</t>
  </si>
  <si>
    <t>アルミニウム（再生を含む。）</t>
  </si>
  <si>
    <t>271103</t>
  </si>
  <si>
    <t>その他の非鉄金属地金</t>
  </si>
  <si>
    <t>271109</t>
  </si>
  <si>
    <t>電線・ケーブル</t>
  </si>
  <si>
    <t>272101</t>
  </si>
  <si>
    <t>光ファイバケーブル</t>
  </si>
  <si>
    <t>272102</t>
  </si>
  <si>
    <t>伸銅品</t>
  </si>
  <si>
    <t>272901</t>
  </si>
  <si>
    <t>アルミ圧延製品</t>
  </si>
  <si>
    <t>272902</t>
  </si>
  <si>
    <t>非鉄金属素形材</t>
  </si>
  <si>
    <t>272903</t>
  </si>
  <si>
    <t>核燃料</t>
  </si>
  <si>
    <t>272904</t>
  </si>
  <si>
    <t>その他の非鉄金属製品</t>
  </si>
  <si>
    <t>272909</t>
  </si>
  <si>
    <t>建設用金属製品</t>
  </si>
  <si>
    <t>281101</t>
  </si>
  <si>
    <t>建築用金属製品</t>
  </si>
  <si>
    <t>281201</t>
  </si>
  <si>
    <t>ガス・石油機器・暖房・調理装置</t>
  </si>
  <si>
    <t>289101</t>
  </si>
  <si>
    <t>ボルト・ナット・リベット・スプリング</t>
  </si>
  <si>
    <t>289901</t>
  </si>
  <si>
    <t>金属製容器・製缶板金製品</t>
  </si>
  <si>
    <t>289902</t>
  </si>
  <si>
    <t>配管工事附属品・粉末や金製品・道具類</t>
  </si>
  <si>
    <t>289903</t>
  </si>
  <si>
    <t>289909</t>
  </si>
  <si>
    <t>ボイラ</t>
  </si>
  <si>
    <t>291101</t>
  </si>
  <si>
    <t>タービン</t>
  </si>
  <si>
    <t>291102</t>
  </si>
  <si>
    <t>原動機</t>
  </si>
  <si>
    <t>291103</t>
  </si>
  <si>
    <t>291201</t>
  </si>
  <si>
    <t>運搬機械</t>
  </si>
  <si>
    <t>291301</t>
  </si>
  <si>
    <t>冷凍機・温湿調整装置</t>
  </si>
  <si>
    <t>291401</t>
  </si>
  <si>
    <t>ベアリング</t>
  </si>
  <si>
    <t>291901</t>
  </si>
  <si>
    <t>その他のはん用機械</t>
  </si>
  <si>
    <t>291909</t>
  </si>
  <si>
    <t>農業用機械</t>
  </si>
  <si>
    <t>301101</t>
  </si>
  <si>
    <t>建設・鉱山機械</t>
  </si>
  <si>
    <t>301201</t>
  </si>
  <si>
    <t>繊維機械</t>
  </si>
  <si>
    <t>301301</t>
  </si>
  <si>
    <t>生活関連産業用機械</t>
  </si>
  <si>
    <t>301401</t>
  </si>
  <si>
    <t>化学機械</t>
  </si>
  <si>
    <t>301501</t>
  </si>
  <si>
    <t>鋳造装置・プラスチック加工機械</t>
  </si>
  <si>
    <t>301502</t>
  </si>
  <si>
    <t>金属工作機械</t>
  </si>
  <si>
    <t>301601</t>
  </si>
  <si>
    <t>金属加工機械</t>
  </si>
  <si>
    <t>301602</t>
  </si>
  <si>
    <t>機械工具</t>
  </si>
  <si>
    <t>301603</t>
  </si>
  <si>
    <t>半導体製造装置</t>
  </si>
  <si>
    <t>301701</t>
  </si>
  <si>
    <t>金型</t>
  </si>
  <si>
    <t>301901</t>
  </si>
  <si>
    <t>真空装置・真空機器</t>
  </si>
  <si>
    <t>301902</t>
  </si>
  <si>
    <t>ロボット</t>
  </si>
  <si>
    <t>301903</t>
  </si>
  <si>
    <t>その他の生産用機械</t>
  </si>
  <si>
    <t>301909</t>
  </si>
  <si>
    <t>複写機</t>
  </si>
  <si>
    <t>311101</t>
  </si>
  <si>
    <t>その他の事務用機械</t>
  </si>
  <si>
    <t>311109</t>
  </si>
  <si>
    <t>サービス用・娯楽用機器</t>
  </si>
  <si>
    <t>311201</t>
  </si>
  <si>
    <t>計測機器</t>
  </si>
  <si>
    <t>311301</t>
  </si>
  <si>
    <t>医療用機械器具</t>
  </si>
  <si>
    <t>311401</t>
  </si>
  <si>
    <t>光学機械・レンズ</t>
  </si>
  <si>
    <t>311501</t>
  </si>
  <si>
    <t>武器</t>
  </si>
  <si>
    <t>311601</t>
  </si>
  <si>
    <t>半導体素子</t>
  </si>
  <si>
    <t>321101</t>
  </si>
  <si>
    <t>集積回路</t>
  </si>
  <si>
    <t>321102</t>
  </si>
  <si>
    <t>液晶パネル</t>
  </si>
  <si>
    <t>321103</t>
  </si>
  <si>
    <t>フラットパネル・電子管</t>
  </si>
  <si>
    <t>321104</t>
  </si>
  <si>
    <t>記録メディア</t>
  </si>
  <si>
    <t>329901</t>
  </si>
  <si>
    <t>329902</t>
  </si>
  <si>
    <t>329909</t>
  </si>
  <si>
    <t>回転電気機械</t>
  </si>
  <si>
    <t>331101</t>
  </si>
  <si>
    <t>変圧器・変成器</t>
  </si>
  <si>
    <t>331102</t>
  </si>
  <si>
    <t>開閉制御装置・配電盤</t>
  </si>
  <si>
    <t>331103</t>
  </si>
  <si>
    <t>配線器具</t>
  </si>
  <si>
    <t>331104</t>
  </si>
  <si>
    <t>内燃機関電装品</t>
  </si>
  <si>
    <t>331105</t>
  </si>
  <si>
    <t>その他の産業用電気機器</t>
  </si>
  <si>
    <t>331109</t>
  </si>
  <si>
    <t>民生用エアコンディショナ</t>
  </si>
  <si>
    <t>332101</t>
  </si>
  <si>
    <t>民生用電気機器（エアコンを除く。）</t>
  </si>
  <si>
    <t>332102</t>
  </si>
  <si>
    <t>電子応用装置</t>
  </si>
  <si>
    <t>333101</t>
  </si>
  <si>
    <t>電気計測器</t>
  </si>
  <si>
    <t>333201</t>
  </si>
  <si>
    <t>電球類</t>
  </si>
  <si>
    <t>339901</t>
  </si>
  <si>
    <t>電気照明器具</t>
  </si>
  <si>
    <t>339902</t>
  </si>
  <si>
    <t>電池</t>
  </si>
  <si>
    <t>339903</t>
  </si>
  <si>
    <t>その他の電気機械器具</t>
  </si>
  <si>
    <t>339909</t>
  </si>
  <si>
    <t>有線電気通信機器</t>
  </si>
  <si>
    <t>341101</t>
  </si>
  <si>
    <t>携帯電話機</t>
  </si>
  <si>
    <t>341102</t>
  </si>
  <si>
    <t>無線電気通信機器（携帯電話機を除く。）</t>
  </si>
  <si>
    <t>341103</t>
  </si>
  <si>
    <t>ラジオ・テレビ受信機</t>
  </si>
  <si>
    <t>341104</t>
  </si>
  <si>
    <t>その他の電気通信機器</t>
  </si>
  <si>
    <t>341109</t>
  </si>
  <si>
    <t>ビデオ機器・デジタルカメラ</t>
  </si>
  <si>
    <t>341201</t>
  </si>
  <si>
    <t>電気音響機器</t>
  </si>
  <si>
    <t>341202</t>
  </si>
  <si>
    <t>パーソナルコンピュータ</t>
  </si>
  <si>
    <t>342101</t>
  </si>
  <si>
    <t>電子計算機本体（パソコンを除く。）</t>
  </si>
  <si>
    <t>342102</t>
  </si>
  <si>
    <t>電子計算機附属装置</t>
  </si>
  <si>
    <t>342103</t>
  </si>
  <si>
    <t>351101</t>
  </si>
  <si>
    <t>トラック・バス・その他の自動車</t>
  </si>
  <si>
    <t>352101</t>
  </si>
  <si>
    <t>二輪自動車</t>
  </si>
  <si>
    <t>352201</t>
  </si>
  <si>
    <t>自動車用内燃機関</t>
  </si>
  <si>
    <t>353101</t>
  </si>
  <si>
    <t>自動車部品</t>
  </si>
  <si>
    <t>353102</t>
  </si>
  <si>
    <t>鋼船</t>
  </si>
  <si>
    <t>354101</t>
  </si>
  <si>
    <t>その他の船舶</t>
  </si>
  <si>
    <t>354102</t>
  </si>
  <si>
    <t>舶用内燃機関</t>
  </si>
  <si>
    <t>354103</t>
  </si>
  <si>
    <t>船舶修理</t>
  </si>
  <si>
    <t>354110</t>
  </si>
  <si>
    <t>鉄道車両</t>
  </si>
  <si>
    <t>359101</t>
  </si>
  <si>
    <t>鉄道車両修理</t>
  </si>
  <si>
    <t>359110</t>
  </si>
  <si>
    <t>航空機</t>
  </si>
  <si>
    <t>359201</t>
  </si>
  <si>
    <t>航空機修理</t>
  </si>
  <si>
    <t>359210</t>
  </si>
  <si>
    <t>自転車</t>
  </si>
  <si>
    <t>359901</t>
  </si>
  <si>
    <t>その他の輸送機械</t>
  </si>
  <si>
    <t>359909</t>
  </si>
  <si>
    <t>がん具</t>
  </si>
  <si>
    <t>391101</t>
  </si>
  <si>
    <t>運動用品</t>
  </si>
  <si>
    <t>391102</t>
  </si>
  <si>
    <t>身辺細貨品</t>
  </si>
  <si>
    <t>391901</t>
  </si>
  <si>
    <t>時計</t>
  </si>
  <si>
    <t>391902</t>
  </si>
  <si>
    <t>楽器</t>
  </si>
  <si>
    <t>391903</t>
  </si>
  <si>
    <t>筆記具・文具</t>
  </si>
  <si>
    <t>391904</t>
  </si>
  <si>
    <t>畳・わら加工品</t>
  </si>
  <si>
    <t>391905</t>
  </si>
  <si>
    <t>情報記録物</t>
  </si>
  <si>
    <t>391906</t>
  </si>
  <si>
    <t>391909</t>
  </si>
  <si>
    <t>392101</t>
  </si>
  <si>
    <t>住宅建築（木造）</t>
  </si>
  <si>
    <t>411101</t>
  </si>
  <si>
    <t>住宅建築（非木造）</t>
  </si>
  <si>
    <t>411102</t>
  </si>
  <si>
    <t>非住宅建築（木造）</t>
  </si>
  <si>
    <t>411201</t>
  </si>
  <si>
    <t>411202</t>
  </si>
  <si>
    <t>412101</t>
  </si>
  <si>
    <t>道路関係公共事業</t>
  </si>
  <si>
    <t>413101</t>
  </si>
  <si>
    <t>河川・下水道・その他の公共事業</t>
  </si>
  <si>
    <t>413102</t>
  </si>
  <si>
    <t>農林関係公共事業</t>
  </si>
  <si>
    <t>413103</t>
  </si>
  <si>
    <t>鉄道軌道建設</t>
  </si>
  <si>
    <t>419101</t>
  </si>
  <si>
    <t>電力施設建設</t>
  </si>
  <si>
    <t>419102</t>
  </si>
  <si>
    <t>電気通信施設建設</t>
  </si>
  <si>
    <t>419103</t>
  </si>
  <si>
    <t>419109</t>
  </si>
  <si>
    <t>事業用電力</t>
  </si>
  <si>
    <t>461101</t>
  </si>
  <si>
    <t>自家発電</t>
  </si>
  <si>
    <t>461103</t>
  </si>
  <si>
    <t>462101</t>
  </si>
  <si>
    <t>熱供給業</t>
  </si>
  <si>
    <t>462201</t>
  </si>
  <si>
    <t>上水道・簡易水道</t>
  </si>
  <si>
    <t>471101</t>
  </si>
  <si>
    <t>工業用水</t>
  </si>
  <si>
    <t>471102</t>
  </si>
  <si>
    <t>下水道★★</t>
  </si>
  <si>
    <t>471103</t>
  </si>
  <si>
    <t>廃棄物処理（公営）★★</t>
  </si>
  <si>
    <t>481101</t>
  </si>
  <si>
    <t>481102</t>
  </si>
  <si>
    <t>卸売</t>
  </si>
  <si>
    <t>511101</t>
  </si>
  <si>
    <t>小売</t>
  </si>
  <si>
    <t>511201</t>
  </si>
  <si>
    <t>531101</t>
  </si>
  <si>
    <t>生命保険</t>
  </si>
  <si>
    <t>531201</t>
  </si>
  <si>
    <t>損害保険</t>
  </si>
  <si>
    <t>531202</t>
  </si>
  <si>
    <t>不動産仲介・管理業</t>
  </si>
  <si>
    <t>551101</t>
  </si>
  <si>
    <t>不動産賃貸業</t>
  </si>
  <si>
    <t>551102</t>
  </si>
  <si>
    <t>552101</t>
  </si>
  <si>
    <t>553101</t>
  </si>
  <si>
    <t>鉄道旅客輸送</t>
  </si>
  <si>
    <t>571101</t>
  </si>
  <si>
    <t>鉄道貨物輸送</t>
  </si>
  <si>
    <t>571201</t>
  </si>
  <si>
    <t>572101</t>
  </si>
  <si>
    <t>ハイヤー・タクシー</t>
  </si>
  <si>
    <t>572102</t>
  </si>
  <si>
    <t>572201</t>
  </si>
  <si>
    <t>573101</t>
  </si>
  <si>
    <t>自家輸送（貨物自動車）</t>
  </si>
  <si>
    <t>573201</t>
  </si>
  <si>
    <t>外洋輸送</t>
  </si>
  <si>
    <t>574101</t>
  </si>
  <si>
    <t>沿海・内水面輸送</t>
  </si>
  <si>
    <t>574201</t>
  </si>
  <si>
    <t>港湾運送</t>
  </si>
  <si>
    <t>574301</t>
  </si>
  <si>
    <t>575101</t>
  </si>
  <si>
    <t>576101</t>
  </si>
  <si>
    <t>577101</t>
  </si>
  <si>
    <t>こん包</t>
  </si>
  <si>
    <t>578101</t>
  </si>
  <si>
    <t>道路輸送施設提供</t>
  </si>
  <si>
    <t>578901</t>
  </si>
  <si>
    <t>水運施設管理（国公営）★★</t>
  </si>
  <si>
    <t>578902</t>
  </si>
  <si>
    <t>水運施設管理</t>
  </si>
  <si>
    <t>578903</t>
  </si>
  <si>
    <t>水運附帯サービス</t>
  </si>
  <si>
    <t>578904</t>
  </si>
  <si>
    <t>航空施設管理（公営）★★</t>
  </si>
  <si>
    <t>578905</t>
  </si>
  <si>
    <t>航空施設管理</t>
  </si>
  <si>
    <t>578906</t>
  </si>
  <si>
    <t>航空附帯サービス</t>
  </si>
  <si>
    <t>578907</t>
  </si>
  <si>
    <t>旅行・その他の運輸附帯サービス</t>
  </si>
  <si>
    <t>578909</t>
  </si>
  <si>
    <t>579101</t>
  </si>
  <si>
    <t>固定電気通信</t>
  </si>
  <si>
    <t>591101</t>
  </si>
  <si>
    <t>移動電気通信</t>
  </si>
  <si>
    <t>591102</t>
  </si>
  <si>
    <t>電気通信に附帯するサービス</t>
  </si>
  <si>
    <t>591103</t>
  </si>
  <si>
    <t>公共放送</t>
  </si>
  <si>
    <t>592101</t>
  </si>
  <si>
    <t>民間放送</t>
  </si>
  <si>
    <t>592102</t>
  </si>
  <si>
    <t>有線放送</t>
  </si>
  <si>
    <t>592103</t>
  </si>
  <si>
    <t>593101</t>
  </si>
  <si>
    <t>594101</t>
  </si>
  <si>
    <t>映像・音声・文字情報制作（新聞・出版を除く。）</t>
  </si>
  <si>
    <t>595101</t>
  </si>
  <si>
    <t>新聞</t>
  </si>
  <si>
    <t>595102</t>
  </si>
  <si>
    <t>出版</t>
  </si>
  <si>
    <t>595103</t>
  </si>
  <si>
    <t>公務（中央）★★</t>
  </si>
  <si>
    <t>611101</t>
  </si>
  <si>
    <t>公務（地方）★★</t>
  </si>
  <si>
    <t>611201</t>
  </si>
  <si>
    <t>学校教育（国公立）★★</t>
  </si>
  <si>
    <t>631101</t>
  </si>
  <si>
    <t>学校教育（私立）★</t>
  </si>
  <si>
    <t>631102</t>
  </si>
  <si>
    <t>学校給食（国公立）★★</t>
  </si>
  <si>
    <t>631103</t>
  </si>
  <si>
    <t>学校給食（私立）★</t>
  </si>
  <si>
    <t>631104</t>
  </si>
  <si>
    <t>社会教育（国公立）★★</t>
  </si>
  <si>
    <t>631201</t>
  </si>
  <si>
    <t>社会教育（非営利）★</t>
  </si>
  <si>
    <t>631202</t>
  </si>
  <si>
    <t>その他の教育訓練機関（国公立）★★</t>
  </si>
  <si>
    <t>631203</t>
  </si>
  <si>
    <t>その他の教育訓練機関</t>
  </si>
  <si>
    <t>631204</t>
  </si>
  <si>
    <t>自然科学研究機関（国公立）★★</t>
  </si>
  <si>
    <t>632101</t>
  </si>
  <si>
    <t>人文・社会科学研究機関（国公立）★★</t>
  </si>
  <si>
    <t>632102</t>
  </si>
  <si>
    <t>自然科学研究機関（非営利）★</t>
  </si>
  <si>
    <t>632103</t>
  </si>
  <si>
    <t>人文・社会科学研究機関（非営利）★</t>
  </si>
  <si>
    <t>632104</t>
  </si>
  <si>
    <t>自然科学研究機関</t>
  </si>
  <si>
    <t>632105</t>
  </si>
  <si>
    <t>人文・社会科学研究機関</t>
  </si>
  <si>
    <t>632106</t>
  </si>
  <si>
    <t>企業内研究開発</t>
  </si>
  <si>
    <t>632201</t>
  </si>
  <si>
    <t>医療（入院診療）</t>
  </si>
  <si>
    <t>641101</t>
  </si>
  <si>
    <t>医療（入院外診療）</t>
  </si>
  <si>
    <t>641102</t>
  </si>
  <si>
    <t>医療（歯科診療）</t>
  </si>
  <si>
    <t>641103</t>
  </si>
  <si>
    <t>医療（調剤）</t>
  </si>
  <si>
    <t>641104</t>
  </si>
  <si>
    <t>医療（その他の医療サービス）</t>
  </si>
  <si>
    <t>641105</t>
  </si>
  <si>
    <t>保健衛生（国公立）★★</t>
  </si>
  <si>
    <t>642101</t>
  </si>
  <si>
    <t>642102</t>
  </si>
  <si>
    <t>社会保険事業★★</t>
  </si>
  <si>
    <t>643101</t>
  </si>
  <si>
    <t>社会福祉（国公立）★★</t>
  </si>
  <si>
    <t>643102</t>
  </si>
  <si>
    <t>社会福祉（非営利）★</t>
  </si>
  <si>
    <t>643103</t>
  </si>
  <si>
    <t>社会福祉</t>
  </si>
  <si>
    <t>643104</t>
  </si>
  <si>
    <t>保育所</t>
  </si>
  <si>
    <t>643105</t>
  </si>
  <si>
    <t>介護（施設サービス）</t>
  </si>
  <si>
    <t>644101</t>
  </si>
  <si>
    <t>介護（施設サービスを除く。）</t>
  </si>
  <si>
    <t>644102</t>
  </si>
  <si>
    <t>会員制企業団体</t>
  </si>
  <si>
    <t>659901</t>
  </si>
  <si>
    <t>対家計民間非営利団体（別掲を除く。）★</t>
  </si>
  <si>
    <t>659902</t>
  </si>
  <si>
    <t>物品賃貸業（貸自動車を除く。）</t>
  </si>
  <si>
    <t>661101</t>
  </si>
  <si>
    <t>貸自動車業</t>
  </si>
  <si>
    <t>661201</t>
  </si>
  <si>
    <t>662101</t>
  </si>
  <si>
    <t>自動車整備</t>
  </si>
  <si>
    <t>663110</t>
  </si>
  <si>
    <t>機械修理</t>
  </si>
  <si>
    <t>663210</t>
  </si>
  <si>
    <t>法務・財務・会計サービス</t>
  </si>
  <si>
    <t>669901</t>
  </si>
  <si>
    <t>土木建築サービス</t>
  </si>
  <si>
    <t>669902</t>
  </si>
  <si>
    <t>労働者派遣サービス</t>
  </si>
  <si>
    <t>669903</t>
  </si>
  <si>
    <t>建物サービス</t>
  </si>
  <si>
    <t>669904</t>
  </si>
  <si>
    <t>警備業</t>
  </si>
  <si>
    <t>669905</t>
  </si>
  <si>
    <t>669909</t>
  </si>
  <si>
    <t>671101</t>
  </si>
  <si>
    <t>飲食店</t>
  </si>
  <si>
    <t>672101</t>
  </si>
  <si>
    <t>持ち帰り・配達飲食サービス</t>
  </si>
  <si>
    <t>672102</t>
  </si>
  <si>
    <t>洗濯業</t>
  </si>
  <si>
    <t>673101</t>
  </si>
  <si>
    <t>理容業</t>
  </si>
  <si>
    <t>673102</t>
  </si>
  <si>
    <t>美容業</t>
  </si>
  <si>
    <t>673103</t>
  </si>
  <si>
    <t>浴場業</t>
  </si>
  <si>
    <t>673104</t>
  </si>
  <si>
    <t>その他の洗濯・理容・美容・浴場業</t>
  </si>
  <si>
    <t>673109</t>
  </si>
  <si>
    <t>映画館</t>
  </si>
  <si>
    <t>674101</t>
  </si>
  <si>
    <t>興行場（映画館を除く。）・興行団</t>
  </si>
  <si>
    <t>674102</t>
  </si>
  <si>
    <t>競輪・競馬等の競走場・競技団</t>
  </si>
  <si>
    <t>674103</t>
  </si>
  <si>
    <t>スポーツ施設提供業・公園・遊園地</t>
  </si>
  <si>
    <t>674104</t>
  </si>
  <si>
    <t>遊戯場</t>
  </si>
  <si>
    <t>674105</t>
  </si>
  <si>
    <t>その他の娯楽</t>
  </si>
  <si>
    <t>674109</t>
  </si>
  <si>
    <t>写真業</t>
  </si>
  <si>
    <t>679901</t>
  </si>
  <si>
    <t>冠婚葬祭業</t>
  </si>
  <si>
    <t>679902</t>
  </si>
  <si>
    <t>個人教授業</t>
  </si>
  <si>
    <t>679903</t>
  </si>
  <si>
    <t>各種修理業（別掲を除く。）</t>
  </si>
  <si>
    <t>679904</t>
  </si>
  <si>
    <t>679909</t>
  </si>
  <si>
    <t>681100</t>
  </si>
  <si>
    <t>691100</t>
  </si>
  <si>
    <t>calcu</t>
  </si>
  <si>
    <t>scope123</t>
  </si>
  <si>
    <t>控除</t>
  </si>
  <si>
    <t>=calc!H1</t>
  </si>
  <si>
    <t>output</t>
  </si>
  <si>
    <t>calc</t>
  </si>
  <si>
    <t>copy</t>
  </si>
  <si>
    <t>貢献</t>
  </si>
  <si>
    <t>負荷</t>
  </si>
  <si>
    <t>製品代替</t>
  </si>
  <si>
    <t>素材代替</t>
  </si>
  <si>
    <t>サービス提供のため該当せず</t>
  </si>
  <si>
    <t>製品提供のため該当せず</t>
  </si>
  <si>
    <t>素材提供のため該当せず</t>
  </si>
  <si>
    <t>部品提供のため該当せず</t>
  </si>
  <si>
    <t>該当入力無し</t>
  </si>
  <si>
    <t>代表製品年間エネルギー消費</t>
  </si>
  <si>
    <t>対象素材加工産業での排出</t>
  </si>
  <si>
    <t>製造廃棄物処理</t>
  </si>
  <si>
    <t>使用後廃棄物処理</t>
  </si>
  <si>
    <t>使用時</t>
  </si>
  <si>
    <t>IOpy</t>
  </si>
  <si>
    <t>波及</t>
  </si>
  <si>
    <t>計算</t>
  </si>
  <si>
    <t>重量/百万円</t>
  </si>
  <si>
    <t>再生製品</t>
  </si>
  <si>
    <t>売上</t>
  </si>
  <si>
    <t>百万</t>
  </si>
  <si>
    <t>プラスチック(水平利用用)　/t</t>
  </si>
  <si>
    <t>再生素材</t>
  </si>
  <si>
    <t>寿命</t>
  </si>
  <si>
    <t>年</t>
  </si>
  <si>
    <t>プラスチック(MIXプラ用) /t</t>
  </si>
  <si>
    <t>稼働率</t>
  </si>
  <si>
    <t>ガラス /t</t>
  </si>
  <si>
    <t>←使用削除</t>
  </si>
  <si>
    <t>セメント /t</t>
  </si>
  <si>
    <t>kw/百万</t>
  </si>
  <si>
    <t>鉄鋼(高炉級用scrap) /t</t>
  </si>
  <si>
    <t>年間</t>
  </si>
  <si>
    <t>鉄鋼(電炉級用scrap) /t</t>
  </si>
  <si>
    <t>Ni系ステンレス /t</t>
  </si>
  <si>
    <t>生涯CO2</t>
  </si>
  <si>
    <t>銅(再溶解用スクラップ) /t</t>
  </si>
  <si>
    <t>銅(製錬用スクラップ) /t</t>
  </si>
  <si>
    <t>L/h/百万</t>
  </si>
  <si>
    <t>アルミニウム(展伸材用スクラップ) /t</t>
  </si>
  <si>
    <t>CO2/g</t>
  </si>
  <si>
    <t>\/g</t>
  </si>
  <si>
    <t>アルミニウム(鋳物用スクラップ)) /t</t>
  </si>
  <si>
    <t>↓</t>
  </si>
  <si>
    <t>金(再溶解用) /t</t>
  </si>
  <si>
    <t>金再生用混合品 /百万円</t>
  </si>
  <si>
    <t>銅再生用混合品 /百万円</t>
  </si>
  <si>
    <t>再製油　/kL</t>
  </si>
  <si>
    <t>ざら紙　/百万円</t>
  </si>
  <si>
    <t>段ボール　/百万円</t>
  </si>
  <si>
    <t>液晶・プラズマテレビ</t>
  </si>
  <si>
    <t>冷蔵庫・冷凍庫</t>
  </si>
  <si>
    <t>洗濯機・衣類乾燥機</t>
  </si>
  <si>
    <t>エアコン</t>
  </si>
  <si>
    <t>パソコン・モニタ</t>
  </si>
  <si>
    <t>控除計算</t>
  </si>
  <si>
    <t>直接CO2/M\</t>
  </si>
  <si>
    <t>日本平均</t>
  </si>
  <si>
    <t>182909</t>
  </si>
  <si>
    <t>207909</t>
  </si>
  <si>
    <t>231909</t>
  </si>
  <si>
    <t>240212</t>
  </si>
  <si>
    <t>251909</t>
  </si>
  <si>
    <t>252301</t>
  </si>
  <si>
    <t>264909</t>
  </si>
  <si>
    <t>272201</t>
  </si>
  <si>
    <t>272202</t>
  </si>
  <si>
    <t>272203</t>
  </si>
  <si>
    <t>グローバルCO2</t>
  </si>
  <si>
    <t>直接排出</t>
  </si>
  <si>
    <t>Column1</t>
  </si>
  <si>
    <t>AdTeHDuGiN@M</t>
  </si>
  <si>
    <t>2022/07/11 00:00:02</t>
  </si>
  <si>
    <t>階層</t>
  </si>
  <si>
    <t>キー名</t>
  </si>
  <si>
    <t>値</t>
  </si>
  <si>
    <t>{</t>
  </si>
  <si>
    <t>種類</t>
  </si>
  <si>
    <t>パスワード</t>
  </si>
  <si>
    <t>日付</t>
  </si>
  <si>
    <t>産出物</t>
  </si>
  <si>
    <t>"</t>
  </si>
  <si>
    <t>": "</t>
  </si>
  <si>
    <t>","</t>
  </si>
  <si>
    <t>":"</t>
  </si>
  <si>
    <t>":</t>
  </si>
  <si>
    <t>,</t>
  </si>
  <si>
    <t>SC1</t>
  </si>
  <si>
    <t>燃料種</t>
  </si>
  <si>
    <t>燃料値</t>
  </si>
  <si>
    <t>":[</t>
  </si>
  <si>
    <t>{"</t>
  </si>
  <si>
    <t>},</t>
  </si>
  <si>
    <t>}],</t>
  </si>
  <si>
    <t>SC2</t>
  </si>
  <si>
    <t>電力名</t>
  </si>
  <si>
    <t>電力値</t>
  </si>
  <si>
    <t>SC3</t>
  </si>
  <si>
    <t>名称</t>
  </si>
  <si>
    <t>SC3U</t>
  </si>
  <si>
    <t>重量</t>
  </si>
  <si>
    <t>":{</t>
  </si>
  <si>
    <t>排出</t>
  </si>
  <si>
    <t>理由</t>
  </si>
  <si>
    <t>":{"</t>
  </si>
  <si>
    <t>,"</t>
  </si>
  <si>
    <t>"}},</t>
  </si>
  <si>
    <t>構成物</t>
  </si>
  <si>
    <t>重量%</t>
  </si>
  <si>
    <t>発生量</t>
  </si>
  <si>
    <t>再生品名</t>
  </si>
  <si>
    <t>品コード</t>
  </si>
  <si>
    <t>再生品量</t>
  </si>
  <si>
    <t>再生原材料</t>
  </si>
  <si>
    <t>拡張コード</t>
  </si>
  <si>
    <t>再生材量</t>
  </si>
  <si>
    <t>}]}</t>
  </si>
  <si>
    <t>M\あたり</t>
  </si>
  <si>
    <t>和</t>
  </si>
  <si>
    <t>当社構成出力</t>
  </si>
  <si>
    <t>earn</t>
  </si>
  <si>
    <t>renew</t>
  </si>
  <si>
    <t>cat1</t>
  </si>
  <si>
    <t>cat2</t>
  </si>
  <si>
    <t>cat3</t>
  </si>
  <si>
    <t>cat4</t>
  </si>
  <si>
    <t>cat5</t>
  </si>
  <si>
    <t>cat6</t>
  </si>
  <si>
    <t>cat7</t>
  </si>
  <si>
    <t>cat8</t>
  </si>
  <si>
    <t>cat9</t>
  </si>
  <si>
    <t>cat10</t>
  </si>
  <si>
    <t>cat11</t>
  </si>
  <si>
    <t>cat12</t>
  </si>
  <si>
    <t>cat13</t>
  </si>
  <si>
    <t>cat14</t>
  </si>
  <si>
    <t>cat15</t>
  </si>
  <si>
    <t>con_p</t>
  </si>
  <si>
    <t>con_m</t>
  </si>
  <si>
    <t>msg10</t>
  </si>
  <si>
    <t>msg11</t>
  </si>
  <si>
    <t>素材生産のため特定できず</t>
  </si>
  <si>
    <t>msg12</t>
  </si>
  <si>
    <t>msg14</t>
  </si>
  <si>
    <t>g1_nm</t>
  </si>
  <si>
    <t>g1_v</t>
  </si>
  <si>
    <t>g2_nm</t>
  </si>
  <si>
    <t>g2_v</t>
  </si>
  <si>
    <t>g3_nm</t>
  </si>
  <si>
    <t>g3_v</t>
  </si>
  <si>
    <t> </t>
  </si>
  <si>
    <t>Personal computer</t>
  </si>
  <si>
    <t>Per la rigenerazione: cippato</t>
  </si>
  <si>
    <t>JP</t>
    <phoneticPr fontId="2"/>
  </si>
  <si>
    <t>ver β16</t>
    <phoneticPr fontId="2"/>
  </si>
  <si>
    <t>項目別GHG派生排出量上位3項目　(ton)</t>
  </si>
  <si>
    <t>SCOPE1,2,3算定CO2排出量</t>
  </si>
  <si>
    <t>CO2 calculation sheet Simple CO2 AccounT(SCAT1.2.3)plus</t>
  </si>
  <si>
    <t>Password Note 2)</t>
  </si>
  <si>
    <t>fuel</t>
  </si>
  <si>
    <t>Type Note 3)</t>
  </si>
  <si>
    <t>Quantity Note 4)</t>
  </si>
  <si>
    <t>unit</t>
  </si>
  <si>
    <t>electric power</t>
  </si>
  <si>
    <t>amount</t>
  </si>
  <si>
    <t>Total</t>
  </si>
  <si>
    <t>amount of sales</t>
  </si>
  <si>
    <t>One million yen</t>
  </si>
  <si>
    <t>Direct CO2 emissions per million yen</t>
  </si>
  <si>
    <t>ton/million yen</t>
  </si>
  <si>
    <t>Direct and indirect CO2 emissions per million yen</t>
  </si>
  <si>
    <t>item name</t>
  </si>
  <si>
    <t>Transaction amount (million yen)</t>
  </si>
  <si>
    <t>category</t>
  </si>
  <si>
    <t>code</t>
  </si>
  <si>
    <t>Large classification</t>
  </si>
  <si>
    <t>Middle classification</t>
  </si>
  <si>
    <t>Minor classification</t>
  </si>
  <si>
    <t>details</t>
  </si>
  <si>
    <t>generated waste</t>
  </si>
  <si>
    <t>throughput t</t>
  </si>
  <si>
    <t>Product type</t>
  </si>
  <si>
    <t>Representative product converted to 1 million yen</t>
  </si>
  <si>
    <t>Lifespan (years)</t>
  </si>
  <si>
    <t>Uptime (%)</t>
  </si>
  <si>
    <t>Operating power kw</t>
  </si>
  <si>
    <t>Fuel consumption (L/h)</t>
  </si>
  <si>
    <t>Product weight per million yen</t>
  </si>
  <si>
    <t>Constitution</t>
  </si>
  <si>
    <t>fiber</t>
  </si>
  <si>
    <t>wood</t>
  </si>
  <si>
    <t>Pulp/Paper</t>
  </si>
  <si>
    <t>chemical products</t>
  </si>
  <si>
    <t>plastic</t>
  </si>
  <si>
    <t>rubber</t>
  </si>
  <si>
    <t>leather</t>
  </si>
  <si>
    <t>glass</t>
  </si>
  <si>
    <t>cement</t>
  </si>
  <si>
    <t>Ceramics, earth and stone</t>
  </si>
  <si>
    <t>steel</t>
  </si>
  <si>
    <t>copper</t>
  </si>
  <si>
    <t>Aluminum</t>
  </si>
  <si>
    <t>nonferrous metal</t>
  </si>
  <si>
    <t>others</t>
  </si>
  <si>
    <t>franchise</t>
  </si>
  <si>
    <t>Not applicable</t>
  </si>
  <si>
    <t>result</t>
  </si>
  <si>
    <t>Category</t>
  </si>
  <si>
    <t>Category 1 “Purchased products and services”</t>
  </si>
  <si>
    <t>Category 2 “Capital Goods”</t>
  </si>
  <si>
    <t>Category 3 “Fuel and energy activities not included in scope 1 and 2”</t>
  </si>
  <si>
    <t>Category 4 "Transportation and delivery (upstream)"</t>
  </si>
  <si>
    <t>Category 5 “Waste from operations”</t>
  </si>
  <si>
    <t>Category 6 “Business trips”</t>
  </si>
  <si>
    <t>Category 7 “Employer commuting”</t>
  </si>
  <si>
    <t>Category 8 “Leased Assets (Upstream)”</t>
  </si>
  <si>
    <t>Category 9 “Transportation and delivery (downstream)”</t>
  </si>
  <si>
    <t>Category 10 “Processing of sold products”</t>
  </si>
  <si>
    <t>Category 11 “Use of Sold Products”</t>
  </si>
  <si>
    <t>Category 12 “Disposal of sold products”</t>
  </si>
  <si>
    <t>Category 13 “Lease Assets (Downstream)”</t>
  </si>
  <si>
    <t>Category 14 “Franchise”</t>
  </si>
  <si>
    <t>Category 15 “Investments”</t>
  </si>
  <si>
    <t>CO2 emission meter</t>
  </si>
  <si>
    <t>balance</t>
  </si>
  <si>
    <t>activity</t>
  </si>
  <si>
    <t>fuel consumption</t>
  </si>
  <si>
    <t>Power consumption</t>
  </si>
  <si>
    <t>Purchase/contract price of goods and services</t>
  </si>
  <si>
    <t>equipment depreciation</t>
  </si>
  <si>
    <t>energy usage</t>
  </si>
  <si>
    <t>Shipping costs at the time of purchase (Category 1 for product derivatives)</t>
  </si>
  <si>
    <t>Amount of treated waste by type</t>
  </si>
  <si>
    <t>Travel expenses</t>
  </si>
  <si>
    <t>Commuting expenses</t>
  </si>
  <si>
    <t>Leasehold land, lease contract fee</t>
  </si>
  <si>
    <t>Delivery cost at time of sale</t>
  </si>
  <si>
    <t>Burden of rental business</t>
  </si>
  <si>
    <t>Ripple environmental impact of investment activities</t>
  </si>
  <si>
    <t>Contribution to reduction through recycling</t>
  </si>
  <si>
    <t>Basic unit</t>
  </si>
  <si>
    <t>Ministry of Economy, Trade and Industry "Energy-derived CO2 Emissions Calculation Tool" Sheet 02 Emissions Calculation Table</t>
  </si>
  <si>
    <t>Ministry of the Environment List of Emission Factors by Electric Power Company</t>
  </si>
  <si>
    <t>Emissions intensity database for calculating the greenhouse gas emissions of an organization through its supply chain</t>
  </si>
  <si>
    <t>Calculated using the global IO database</t>
  </si>
  <si>
    <t>data of scope1 and scope2</t>
  </si>
  <si>
    <t>CO2t/million yen</t>
  </si>
  <si>
    <t>Production of recycled raw materials</t>
  </si>
  <si>
    <t>numerical value</t>
  </si>
  <si>
    <t>Refurbished product</t>
  </si>
  <si>
    <t>Our configuration output</t>
  </si>
  <si>
    <t>1 purchase</t>
  </si>
  <si>
    <t>2 capital</t>
  </si>
  <si>
    <t>3Energy Ripple</t>
  </si>
  <si>
    <t>4Upstream delivery</t>
  </si>
  <si>
    <t>5 business waste</t>
  </si>
  <si>
    <t>6 business trips</t>
  </si>
  <si>
    <t>7 commute</t>
  </si>
  <si>
    <t>8Upstream lease</t>
  </si>
  <si>
    <t>9 Downstream delivery</t>
  </si>
  <si>
    <t>9 Post-sale processing</t>
  </si>
  <si>
    <t>11 use</t>
  </si>
  <si>
    <t>12Discard after use</t>
  </si>
  <si>
    <t>13 Downstream Lease</t>
  </si>
  <si>
    <t>14 franchises</t>
  </si>
  <si>
    <t>15 investments</t>
  </si>
  <si>
    <t>product</t>
  </si>
  <si>
    <t>processing</t>
  </si>
  <si>
    <t>use</t>
  </si>
  <si>
    <t>contribution</t>
  </si>
  <si>
    <t>discharge</t>
  </si>
  <si>
    <t>refurbished products</t>
  </si>
  <si>
    <t>recycled material</t>
  </si>
  <si>
    <t>A0000 Japanese average</t>
  </si>
  <si>
    <t>A9999 renewable energy</t>
  </si>
  <si>
    <t>coking coal</t>
  </si>
  <si>
    <t>thermal coal</t>
  </si>
  <si>
    <t>anthracite</t>
  </si>
  <si>
    <t>coke</t>
  </si>
  <si>
    <t>petroleum coke</t>
  </si>
  <si>
    <t>coal tar</t>
  </si>
  <si>
    <t>petroleum asphalt</t>
  </si>
  <si>
    <t>Condensate (NGL)</t>
  </si>
  <si>
    <t>crude oil</t>
  </si>
  <si>
    <t>gasoline</t>
  </si>
  <si>
    <t>naphtha</t>
  </si>
  <si>
    <t>jet fuel oil</t>
  </si>
  <si>
    <t>kerosene</t>
  </si>
  <si>
    <t>light oil</t>
  </si>
  <si>
    <t>Heavy oil A</t>
  </si>
  <si>
    <t>B/C heavy oil</t>
  </si>
  <si>
    <t>Liquefied petroleum gas (LPG)</t>
  </si>
  <si>
    <t>Liquefied petroleum gas (LPG) volume</t>
  </si>
  <si>
    <t>propane</t>
  </si>
  <si>
    <t>butane</t>
  </si>
  <si>
    <t>petroleum hydrocarbon gas</t>
  </si>
  <si>
    <t>Liquefied Natural Gas (LNG)</t>
  </si>
  <si>
    <t>Natural gas (other than LNG)</t>
  </si>
  <si>
    <t>coke oven gas</t>
  </si>
  <si>
    <t>blast furnace</t>
  </si>
  <si>
    <t>converter gas</t>
  </si>
  <si>
    <t>City Gas</t>
  </si>
  <si>
    <t>For fuel: waste wood</t>
  </si>
  <si>
    <t>For fuel: black liquor</t>
  </si>
  <si>
    <t>For fuel: wood</t>
  </si>
  <si>
    <t>For fuel: bioethanol</t>
  </si>
  <si>
    <t>For fuel: biodiesel</t>
  </si>
  <si>
    <t>For fuel: biogas</t>
  </si>
  <si>
    <t>For fuel: Waste tire</t>
  </si>
  <si>
    <t>For fuel: waste plastic</t>
  </si>
  <si>
    <t>For fuel: RDF</t>
  </si>
  <si>
    <t>For fuel: RPF</t>
  </si>
  <si>
    <t>Recycling: Iron scrap for steel plate</t>
  </si>
  <si>
    <t>Recycling: Iron scrap for steel bars</t>
  </si>
  <si>
    <t>Recycling: Iron scrap for casting</t>
  </si>
  <si>
    <t>For reproduction: Stainless steel</t>
  </si>
  <si>
    <t>For recycling: aluminum scrap for wrought material</t>
  </si>
  <si>
    <t>For recycling: Aluminum scrap for casting</t>
  </si>
  <si>
    <t>For regeneration: Copper for remelting</t>
  </si>
  <si>
    <t>Recycling: copper for smelting</t>
  </si>
  <si>
    <t>For reproduction: MIX copper</t>
  </si>
  <si>
    <t>For reproduction: gold</t>
  </si>
  <si>
    <t>For reproduction: MIX gold</t>
  </si>
  <si>
    <t>For reproduction: Silver</t>
  </si>
  <si>
    <t>For reproduction: Pt</t>
  </si>
  <si>
    <t>For reproduction: Pd</t>
  </si>
  <si>
    <t>For reproduction: Nd</t>
  </si>
  <si>
    <t>For reproduction: Co</t>
  </si>
  <si>
    <t>For reproduction: Ni</t>
  </si>
  <si>
    <t>For reproduction: Li</t>
  </si>
  <si>
    <t>For reproduction: Horizontal plastic</t>
  </si>
  <si>
    <t>For recycling: Recycled plastic</t>
  </si>
  <si>
    <t>For reproduction: MIX plastic</t>
  </si>
  <si>
    <t>For recycling: Rubber raw material</t>
  </si>
  <si>
    <t>For recycling: Glass raw material</t>
  </si>
  <si>
    <t>For recycling: Glass fiber raw material</t>
  </si>
  <si>
    <t>Recycling: raw material for cement</t>
  </si>
  <si>
    <t>For regeneration: wood chips</t>
  </si>
  <si>
    <t>purchase</t>
  </si>
  <si>
    <t>Service</t>
  </si>
  <si>
    <t>Facility</t>
  </si>
  <si>
    <t>Incoming transportation</t>
  </si>
  <si>
    <t>shipping transportation</t>
  </si>
  <si>
    <t>Lease (upstream)</t>
  </si>
  <si>
    <t>Lease (downstream)</t>
  </si>
  <si>
    <t>investment</t>
  </si>
  <si>
    <t>no franchise</t>
  </si>
  <si>
    <t>Lump sum accounting</t>
  </si>
  <si>
    <t>Typical description</t>
  </si>
  <si>
    <t>material</t>
  </si>
  <si>
    <t>parts</t>
  </si>
  <si>
    <t>service</t>
  </si>
  <si>
    <t>cinder</t>
  </si>
  <si>
    <t>sludge</t>
  </si>
  <si>
    <t>waste oil</t>
  </si>
  <si>
    <t>waste acid</t>
  </si>
  <si>
    <t>waste alkali</t>
  </si>
  <si>
    <t>waste plastics</t>
  </si>
  <si>
    <t>waste paper</t>
  </si>
  <si>
    <t>wood chips</t>
  </si>
  <si>
    <t>fiber waste</t>
  </si>
  <si>
    <t>animal and plant residues</t>
  </si>
  <si>
    <t>animal-based solid waste</t>
  </si>
  <si>
    <t>scrap rubber</t>
  </si>
  <si>
    <t>scrap metal</t>
  </si>
  <si>
    <t>glass china scraps</t>
  </si>
  <si>
    <t>slag</t>
  </si>
  <si>
    <t>Debris</t>
  </si>
  <si>
    <t>animal manure</t>
  </si>
  <si>
    <t>animal carcass</t>
  </si>
  <si>
    <t>Dust</t>
  </si>
  <si>
    <t>Agriculture, forestry and fishery</t>
  </si>
  <si>
    <t>mining</t>
  </si>
  <si>
    <t>food and drink</t>
  </si>
  <si>
    <t>Fiber products</t>
  </si>
  <si>
    <t>Pulp/Paper/Wood products</t>
  </si>
  <si>
    <t>Printing and plate making</t>
  </si>
  <si>
    <t>Petroleum and coal products</t>
  </si>
  <si>
    <t>Plastic and rubber products</t>
  </si>
  <si>
    <t>leather goods</t>
  </si>
  <si>
    <t>Ceramics, clay and stone products</t>
  </si>
  <si>
    <t>metal products</t>
  </si>
  <si>
    <t>General-purpose machine</t>
  </si>
  <si>
    <t>production machine</t>
  </si>
  <si>
    <t>commercial machine</t>
  </si>
  <si>
    <t>electronic components</t>
  </si>
  <si>
    <t>electromechanical</t>
  </si>
  <si>
    <t>Information communication equipment</t>
  </si>
  <si>
    <t>transport machine</t>
  </si>
  <si>
    <t>Other manufactured products</t>
  </si>
  <si>
    <t>construction</t>
  </si>
  <si>
    <t>Electricity/Heat</t>
  </si>
  <si>
    <t>water supply</t>
  </si>
  <si>
    <t>waste disposal</t>
  </si>
  <si>
    <t>commercial</t>
  </si>
  <si>
    <t>Finance/Insurance</t>
  </si>
  <si>
    <t>real estate</t>
  </si>
  <si>
    <t>Transportation/mail</t>
  </si>
  <si>
    <t>Telecommunications</t>
  </si>
  <si>
    <t>public affairs</t>
  </si>
  <si>
    <t>Education/Research</t>
  </si>
  <si>
    <t>Medical care and welfare</t>
  </si>
  <si>
    <t>Membership organizations not classified elsewhere</t>
  </si>
  <si>
    <t>Business service</t>
  </si>
  <si>
    <t>Personal service</t>
  </si>
  <si>
    <t>Office supplies</t>
  </si>
  <si>
    <t>Classification unknown</t>
  </si>
  <si>
    <t>Crop farming</t>
  </si>
  <si>
    <t>Livestock</t>
  </si>
  <si>
    <t>agricultural services</t>
  </si>
  <si>
    <t>forestry</t>
  </si>
  <si>
    <t>fishery</t>
  </si>
  <si>
    <t>Coal, crude oil, natural gas</t>
  </si>
  <si>
    <t>Other mining</t>
  </si>
  <si>
    <t>groceries</t>
  </si>
  <si>
    <t>beverage</t>
  </si>
  <si>
    <t>Feed and Organic Fertilizer (Except Separately Listed)</t>
  </si>
  <si>
    <t>tobacco</t>
  </si>
  <si>
    <t>textile industry products</t>
  </si>
  <si>
    <t>Clothing and other ready-made textile products</t>
  </si>
  <si>
    <t>Wood and wood products</t>
  </si>
  <si>
    <t>Furniture/equipment</t>
  </si>
  <si>
    <t>Pulp/Paper/Paperboard/Converted paper</t>
  </si>
  <si>
    <t>processed paper products</t>
  </si>
  <si>
    <t>Printing, platemaking, bookbinding</t>
  </si>
  <si>
    <t>chemical fertilizer</t>
  </si>
  <si>
    <t>Inorganic chemical products</t>
  </si>
  <si>
    <t>Basic petrochemical products</t>
  </si>
  <si>
    <t>Organic chemical products (excluding basic petrochemical products and synthetic resins)</t>
  </si>
  <si>
    <t>synthetic resin</t>
  </si>
  <si>
    <t>Chemical fiber</t>
  </si>
  <si>
    <t>pharmaceuticals</t>
  </si>
  <si>
    <t>Chemical final products (excluding pharmaceuticals)</t>
  </si>
  <si>
    <t>petroleum products</t>
  </si>
  <si>
    <t>coal products</t>
  </si>
  <si>
    <t>plastic products</t>
  </si>
  <si>
    <t>Rubber product</t>
  </si>
  <si>
    <t>Tanned leather, leather products, fur</t>
  </si>
  <si>
    <t>Glass and glass products</t>
  </si>
  <si>
    <t>Cement and cement products</t>
  </si>
  <si>
    <t>ceramics</t>
  </si>
  <si>
    <t>Other ceramics, clay and stone products</t>
  </si>
  <si>
    <t>Pig iron/crude steel</t>
  </si>
  <si>
    <t>Cast and forged products (iron)</t>
  </si>
  <si>
    <t>Other steel products</t>
  </si>
  <si>
    <t>Non-ferrous metal smelting and refining</t>
  </si>
  <si>
    <t>Non-ferrous metal processed products</t>
  </si>
  <si>
    <t>Construction and architectural metal products</t>
  </si>
  <si>
    <t>Other metal products</t>
  </si>
  <si>
    <t>electronic device</t>
  </si>
  <si>
    <t>Other electronic components</t>
  </si>
  <si>
    <t>Industrial electrical equipment</t>
  </si>
  <si>
    <t>consumer electronics</t>
  </si>
  <si>
    <t>Electronic Applied Equipment/Electrical Measuring Instruments</t>
  </si>
  <si>
    <t>Other electrical machines</t>
  </si>
  <si>
    <t>Communication/Video/Audio Equipment</t>
  </si>
  <si>
    <t>Computers and related equipment</t>
  </si>
  <si>
    <t>passenger car</t>
  </si>
  <si>
    <t>Other cars</t>
  </si>
  <si>
    <t>Automotive parts and accessories</t>
  </si>
  <si>
    <t>Ship and ship repair</t>
  </si>
  <si>
    <t>Other transport equipment and repair</t>
  </si>
  <si>
    <t>Collection and processing of recycled resources</t>
  </si>
  <si>
    <t>architecture</t>
  </si>
  <si>
    <t>Construction repair</t>
  </si>
  <si>
    <t>public works</t>
  </si>
  <si>
    <t>Other civil engineering construction</t>
  </si>
  <si>
    <t>Real estate brokerage and rental</t>
  </si>
  <si>
    <t>housing rent</t>
  </si>
  <si>
    <t>Residential rent (imputed rent)</t>
  </si>
  <si>
    <t>rail transport</t>
  </si>
  <si>
    <t>Road transportation (excluding private transportation)</t>
  </si>
  <si>
    <t>private transportation</t>
  </si>
  <si>
    <t>water transport</t>
  </si>
  <si>
    <t>air transportation</t>
  </si>
  <si>
    <t>freight forwarding</t>
  </si>
  <si>
    <t>Warehouse</t>
  </si>
  <si>
    <t>Transportation incidental services</t>
  </si>
  <si>
    <t>Mail/correspondence delivery</t>
  </si>
  <si>
    <t>communication</t>
  </si>
  <si>
    <t>broadcast</t>
  </si>
  <si>
    <t>Information service</t>
  </si>
  <si>
    <t>Internet service</t>
  </si>
  <si>
    <t>Production of video/audio/character information</t>
  </si>
  <si>
    <t>education</t>
  </si>
  <si>
    <t>the study</t>
  </si>
  <si>
    <t>medical care</t>
  </si>
  <si>
    <t>health and hygiene</t>
  </si>
  <si>
    <t>Social insurance/social welfare</t>
  </si>
  <si>
    <t>nursing</t>
  </si>
  <si>
    <t>Goods rental service</t>
  </si>
  <si>
    <t>advertisement</t>
  </si>
  <si>
    <t>Automobile maintenance and machine repair</t>
  </si>
  <si>
    <t>Other business services</t>
  </si>
  <si>
    <t>Accommodation business</t>
  </si>
  <si>
    <t>Food and beverage service</t>
  </si>
  <si>
    <t>Laundry, hairdressing, beauty, bathhouse business</t>
  </si>
  <si>
    <t>Entertainment service</t>
  </si>
  <si>
    <t>Other Personal Services</t>
  </si>
  <si>
    <t>rice</t>
  </si>
  <si>
    <t>barley</t>
  </si>
  <si>
    <t>potatoes</t>
  </si>
  <si>
    <t>beans</t>
  </si>
  <si>
    <t>Vegetables (outdoor)</t>
  </si>
  <si>
    <t>Vegetables (facility)</t>
  </si>
  <si>
    <t>fruit</t>
  </si>
  <si>
    <t>sugar crop</t>
  </si>
  <si>
    <t>beverage crop</t>
  </si>
  <si>
    <t>Other edible arable crops</t>
  </si>
  <si>
    <t>forage crops</t>
  </si>
  <si>
    <t>seeds and seedlings</t>
  </si>
  <si>
    <t>Flowers and flowering trees</t>
  </si>
  <si>
    <t>Other non-edible arable crops</t>
  </si>
  <si>
    <t>dairy</t>
  </si>
  <si>
    <t>beef cattle</t>
  </si>
  <si>
    <t>Pig</t>
  </si>
  <si>
    <t>chicken egg</t>
  </si>
  <si>
    <t>meat chicken</t>
  </si>
  <si>
    <t>Other livestock</t>
  </si>
  <si>
    <t>Veterinary industry</t>
  </si>
  <si>
    <t>Agricultural services (excluding veterinary services)</t>
  </si>
  <si>
    <t>Special forest products (including hunting)</t>
  </si>
  <si>
    <t>Sea fishery</t>
  </si>
  <si>
    <t>marine aquaculture</t>
  </si>
  <si>
    <t>Inland water fishery</t>
  </si>
  <si>
    <t>Inland aquaculture</t>
  </si>
  <si>
    <t>gravel/quarry</t>
  </si>
  <si>
    <t>crushed stone</t>
  </si>
  <si>
    <t>Other minerals</t>
  </si>
  <si>
    <t>meat</t>
  </si>
  <si>
    <t>dairy products</t>
  </si>
  <si>
    <t>Other livestock foods</t>
  </si>
  <si>
    <t>frozen seafood</t>
  </si>
  <si>
    <t>Salted, dried and smoked products</t>
  </si>
  <si>
    <t>Bottled and canned marine products</t>
  </si>
  <si>
    <t>Paste product</t>
  </si>
  <si>
    <t>Other seafood products</t>
  </si>
  <si>
    <t>grain milling</t>
  </si>
  <si>
    <t>milling</t>
  </si>
  <si>
    <t>Noodles</t>
  </si>
  <si>
    <t>Bread</t>
  </si>
  <si>
    <t>Confectionery</t>
  </si>
  <si>
    <t>Agricultural Preserved Food</t>
  </si>
  <si>
    <t>sugar</t>
  </si>
  <si>
    <t>starch</t>
  </si>
  <si>
    <t>Glucose, starch syrup, isomerized sugar</t>
  </si>
  <si>
    <t>animal and vegetable oils</t>
  </si>
  <si>
    <t>spices</t>
  </si>
  <si>
    <t>frozen cooked food</t>
  </si>
  <si>
    <t>retort food</t>
  </si>
  <si>
    <t>Vegetables, sushi, bento</t>
  </si>
  <si>
    <t>Other groceries</t>
  </si>
  <si>
    <t>Sake</t>
  </si>
  <si>
    <t>beer</t>
  </si>
  <si>
    <t>whiskey</t>
  </si>
  <si>
    <t>Other alcoholic beverages</t>
  </si>
  <si>
    <t>tea/coffee</t>
  </si>
  <si>
    <t>Soft drink</t>
  </si>
  <si>
    <t>ice making</t>
  </si>
  <si>
    <t>feed</t>
  </si>
  <si>
    <t>Organic Fertilizer (Except Separately Listed)</t>
  </si>
  <si>
    <t>spun yarn</t>
  </si>
  <si>
    <t>Cotton and staple fabrics (including synthetic short fiber fabrics)</t>
  </si>
  <si>
    <t>Silk and rayon fabrics (including synthetic filament fabrics)</t>
  </si>
  <si>
    <t>Other textiles</t>
  </si>
  <si>
    <t>knit fabric</t>
  </si>
  <si>
    <t>Dye arrangement</t>
  </si>
  <si>
    <t>Other textile industry products</t>
  </si>
  <si>
    <t>woven garment</t>
  </si>
  <si>
    <t>knitted garment</t>
  </si>
  <si>
    <t>Other clothing and personal items</t>
  </si>
  <si>
    <t>bedding</t>
  </si>
  <si>
    <t>Carpets and floor coverings</t>
  </si>
  <si>
    <t>Other ready-made textile products</t>
  </si>
  <si>
    <t>lumber</t>
  </si>
  <si>
    <t>plywood/laminated wood</t>
  </si>
  <si>
    <t>Other wood products</t>
  </si>
  <si>
    <t>wooden furniture</t>
  </si>
  <si>
    <t>metal furniture</t>
  </si>
  <si>
    <t>wooden joinery</t>
  </si>
  <si>
    <t>Other furniture and equipment</t>
  </si>
  <si>
    <t>pulp</t>
  </si>
  <si>
    <t>Western paper/Japanese paper</t>
  </si>
  <si>
    <t>Paperboard</t>
  </si>
  <si>
    <t>cardboard</t>
  </si>
  <si>
    <t>Coated paper/Construction paper</t>
  </si>
  <si>
    <t>Cardboard box</t>
  </si>
  <si>
    <t>Other paper containers</t>
  </si>
  <si>
    <t>Sanitary materials and supplies made of paper</t>
  </si>
  <si>
    <t>Other pulp, paper, processed paper products</t>
  </si>
  <si>
    <t>soda industry products</t>
  </si>
  <si>
    <t>inorganic pigment</t>
  </si>
  <si>
    <t>Compressed gas/Liquefied gas</t>
  </si>
  <si>
    <t>salt</t>
  </si>
  <si>
    <t>Other inorganic chemical products</t>
  </si>
  <si>
    <t>Petrochemical aromatic products</t>
  </si>
  <si>
    <t>Aliphatic intermediate</t>
  </si>
  <si>
    <t>Cyclic intermediates, synthetic dyes, organic pigments</t>
  </si>
  <si>
    <t>synthetic rubber</t>
  </si>
  <si>
    <t>Methane derivative</t>
  </si>
  <si>
    <t>plasticizer</t>
  </si>
  <si>
    <t>Other organic chemical industry products</t>
  </si>
  <si>
    <t>thermosetting resin</t>
  </si>
  <si>
    <t>Thermoplastic resin</t>
  </si>
  <si>
    <t>high performance resin</t>
  </si>
  <si>
    <t>Other synthetic resin</t>
  </si>
  <si>
    <t>Fats and oils processed products/Surfactants</t>
  </si>
  <si>
    <t>Cosmetics/Toothpaste</t>
  </si>
  <si>
    <t>paint</t>
  </si>
  <si>
    <t>printing ink</t>
  </si>
  <si>
    <t>pesticide</t>
  </si>
  <si>
    <t>Gelatin/Adhesive</t>
  </si>
  <si>
    <t>Photographic material</t>
  </si>
  <si>
    <t>Other chemical end products</t>
  </si>
  <si>
    <t>paving material</t>
  </si>
  <si>
    <t>tire tube</t>
  </si>
  <si>
    <t>Other rubber products</t>
  </si>
  <si>
    <t>leather footwear</t>
  </si>
  <si>
    <t>Tanned leather, leather products, furs (excluding leather footwear)</t>
  </si>
  <si>
    <t>Plate glass/safety glass</t>
  </si>
  <si>
    <t>Glass fiber and its products</t>
  </si>
  <si>
    <t>Other glass products</t>
  </si>
  <si>
    <t>Ready-mixed concrete</t>
  </si>
  <si>
    <t>cement products</t>
  </si>
  <si>
    <t>Refractories</t>
  </si>
  <si>
    <t>Other construction earth and stone products</t>
  </si>
  <si>
    <t>Carbon/graphite products</t>
  </si>
  <si>
    <t>Abrasive</t>
  </si>
  <si>
    <t>pig iron</t>
  </si>
  <si>
    <t>Ferroalloy</t>
  </si>
  <si>
    <t>Crude steel (converter)</t>
  </si>
  <si>
    <t>Crude steel (electric furnace)</t>
  </si>
  <si>
    <t>hot rolled steel</t>
  </si>
  <si>
    <t>steel pipe</t>
  </si>
  <si>
    <t>cold finish steel</t>
  </si>
  <si>
    <t>plated steel</t>
  </si>
  <si>
    <t>cast and forged steel</t>
  </si>
  <si>
    <t>cast iron pipe</t>
  </si>
  <si>
    <t>Cast Iron Products/Forged Products (Iron)</t>
  </si>
  <si>
    <t>Steel shear slitting industry</t>
  </si>
  <si>
    <t>Lead and zinc (including recycled)</t>
  </si>
  <si>
    <t>Aluminum (including recycled)</t>
  </si>
  <si>
    <t>Other non-ferrous metal ingots</t>
  </si>
  <si>
    <t>Electric wire/cable</t>
  </si>
  <si>
    <t>fiber optic cable</t>
  </si>
  <si>
    <t>Copper products</t>
  </si>
  <si>
    <t>aluminum rolled products</t>
  </si>
  <si>
    <t>Non-ferrous metal materials</t>
  </si>
  <si>
    <t>nuclear fuel</t>
  </si>
  <si>
    <t>Other non-ferrous metal products</t>
  </si>
  <si>
    <t>construction metal products</t>
  </si>
  <si>
    <t>Architectural metal products</t>
  </si>
  <si>
    <t>Gas/oil equipment/heating/cooking equipment</t>
  </si>
  <si>
    <t>Bolts, nuts, rivets, springs</t>
  </si>
  <si>
    <t>Metal containers and can manufacturing sheet metal products</t>
  </si>
  <si>
    <t>Plumbing accessories, powders and metal products, tools</t>
  </si>
  <si>
    <t>boiler</t>
  </si>
  <si>
    <t>turbine</t>
  </si>
  <si>
    <t>prime mover</t>
  </si>
  <si>
    <t>Pump/compressor</t>
  </si>
  <si>
    <t>material handling machine</t>
  </si>
  <si>
    <t>Refrigerator/Temperature and Humidity Adjustment Device</t>
  </si>
  <si>
    <t>bearing</t>
  </si>
  <si>
    <t>Other general-purpose machines</t>
  </si>
  <si>
    <t>agricultural machinery</t>
  </si>
  <si>
    <t>Construction and mining equipment</t>
  </si>
  <si>
    <t>textile machinery</t>
  </si>
  <si>
    <t>Life-related industrial machines</t>
  </si>
  <si>
    <t>chemical machinery</t>
  </si>
  <si>
    <t>Casting Equipment/Plastic Processing Machinery</t>
  </si>
  <si>
    <t>metal machine tools</t>
  </si>
  <si>
    <t>metalworking machinery</t>
  </si>
  <si>
    <t>machine tools</t>
  </si>
  <si>
    <t>Semiconductor manufacturing equipment</t>
  </si>
  <si>
    <t>Mold</t>
  </si>
  <si>
    <t>Vacuum equipment/Vacuum equipment</t>
  </si>
  <si>
    <t>robot</t>
  </si>
  <si>
    <t>Other production machines</t>
  </si>
  <si>
    <t>copier</t>
  </si>
  <si>
    <t>Other office machines</t>
  </si>
  <si>
    <t>Service and entertainment equipment</t>
  </si>
  <si>
    <t>Measuring equipment</t>
  </si>
  <si>
    <t>medical equipment</t>
  </si>
  <si>
    <t>Optics/Lens</t>
  </si>
  <si>
    <t>weapon</t>
  </si>
  <si>
    <t>semiconductor element</t>
  </si>
  <si>
    <t>integrated circuit</t>
  </si>
  <si>
    <t>LCD panel</t>
  </si>
  <si>
    <t>Flat panel, electron tube</t>
  </si>
  <si>
    <t>recording media</t>
  </si>
  <si>
    <t>electronic circuit</t>
  </si>
  <si>
    <t>rotary electric machine</t>
  </si>
  <si>
    <t>Transformer/transformer</t>
  </si>
  <si>
    <t>Switching control device/distribution board</t>
  </si>
  <si>
    <t>Wiring device</t>
  </si>
  <si>
    <t>internal combustion engine electrical components</t>
  </si>
  <si>
    <t>Other industrial electrical equipment</t>
  </si>
  <si>
    <t>consumer air conditioner</t>
  </si>
  <si>
    <t>Consumer electrical appliances (excluding air conditioners)</t>
  </si>
  <si>
    <t>Electronic application equipment</t>
  </si>
  <si>
    <t>electrical measuring instrument</t>
  </si>
  <si>
    <t>light bulbs</t>
  </si>
  <si>
    <t>electric lighting fixtures</t>
  </si>
  <si>
    <t>battery</t>
  </si>
  <si>
    <t>Other electrical equipment</t>
  </si>
  <si>
    <t>Wired telecommunications equipment</t>
  </si>
  <si>
    <t>mobile phone</t>
  </si>
  <si>
    <t>Wireless telecommunications equipment (excluding mobile phones)</t>
  </si>
  <si>
    <t>radio and television receivers</t>
  </si>
  <si>
    <t>Other telecommunications equipment</t>
  </si>
  <si>
    <t>Video equipment/digital camera</t>
  </si>
  <si>
    <t>electroacoustic equipment</t>
  </si>
  <si>
    <t>Computer body (excluding personal computers)</t>
  </si>
  <si>
    <t>Electronic computer accessory</t>
  </si>
  <si>
    <t>Trucks, buses and other automobiles</t>
  </si>
  <si>
    <t>two-wheeled vehicle</t>
  </si>
  <si>
    <t>automotive internal combustion engine</t>
  </si>
  <si>
    <t>Auto parts</t>
  </si>
  <si>
    <t>steel ship</t>
  </si>
  <si>
    <t>Other vessels</t>
  </si>
  <si>
    <t>marine internal combustion engine</t>
  </si>
  <si>
    <t>ship repair</t>
  </si>
  <si>
    <t>rail car</t>
  </si>
  <si>
    <t>rail car repair</t>
  </si>
  <si>
    <t>aircraft</t>
  </si>
  <si>
    <t>aircraft repair</t>
  </si>
  <si>
    <t>bicycle</t>
  </si>
  <si>
    <t>Other transportation machinery</t>
  </si>
  <si>
    <t>toy</t>
  </si>
  <si>
    <t>exercise equipment</t>
  </si>
  <si>
    <t>Personal goods</t>
  </si>
  <si>
    <t>clock</t>
  </si>
  <si>
    <t>instrument</t>
  </si>
  <si>
    <t>Writing/stationery</t>
  </si>
  <si>
    <t>Tatami and straw processed products</t>
  </si>
  <si>
    <t>Information recording</t>
  </si>
  <si>
    <t>Residential building (wooden construction)</t>
  </si>
  <si>
    <t>Residential construction (non-wooden construction)</t>
  </si>
  <si>
    <t>Non-residential building (wooden construction)</t>
  </si>
  <si>
    <t>Non-residential construction (non-wooden construction)</t>
  </si>
  <si>
    <t>Road-related public works</t>
  </si>
  <si>
    <t>Rivers, sewers, and other public works</t>
  </si>
  <si>
    <t>Agriculture and forestry-related public works</t>
  </si>
  <si>
    <t>railway track construction</t>
  </si>
  <si>
    <t>Power facility construction</t>
  </si>
  <si>
    <t>Telecommunications facility construction</t>
  </si>
  <si>
    <t>Commercial power</t>
  </si>
  <si>
    <t>in-house power generation</t>
  </si>
  <si>
    <t>Heat supply industry</t>
  </si>
  <si>
    <t>Waterworks and simple waterworks</t>
  </si>
  <si>
    <t>industrial water</t>
  </si>
  <si>
    <t>Sewer ★★</t>
  </si>
  <si>
    <t>Waste disposal (public) ★★</t>
  </si>
  <si>
    <t>Waste disposal (industrial)</t>
  </si>
  <si>
    <t>wholesale</t>
  </si>
  <si>
    <t>retail</t>
  </si>
  <si>
    <t>Finance</t>
  </si>
  <si>
    <t>Life insurance</t>
  </si>
  <si>
    <t>Non-life insurance</t>
  </si>
  <si>
    <t>Real estate brokerage and management business</t>
  </si>
  <si>
    <t>Real estate rental business</t>
  </si>
  <si>
    <t>rail passenger transport</t>
  </si>
  <si>
    <t>rail freight</t>
  </si>
  <si>
    <t>bus</t>
  </si>
  <si>
    <t>hire taxi</t>
  </si>
  <si>
    <t>Road Freight Transport (Excluding Private Transport)</t>
  </si>
  <si>
    <t>Private transportation (passenger car)</t>
  </si>
  <si>
    <t>Private transport (truck)</t>
  </si>
  <si>
    <t>ocean transportation</t>
  </si>
  <si>
    <t>Coastal and inland water transportation</t>
  </si>
  <si>
    <t>Harbor transportation</t>
  </si>
  <si>
    <t>packing</t>
  </si>
  <si>
    <t>Provision of road transportation facilities</t>
  </si>
  <si>
    <t>Water transportation facility management (National public management)</t>
  </si>
  <si>
    <t>Water transport facility management</t>
  </si>
  <si>
    <t>Ancillary water transport services</t>
  </si>
  <si>
    <t>Aviation facility management (public)</t>
  </si>
  <si>
    <t>Aviation facility management</t>
  </si>
  <si>
    <t>Aviation service</t>
  </si>
  <si>
    <t>Travel and other transportation-related services</t>
  </si>
  <si>
    <t>fixed telecommunications</t>
  </si>
  <si>
    <t>mobile telecommunications</t>
  </si>
  <si>
    <t>Services incidental to telecommunications</t>
  </si>
  <si>
    <t>public broadcasting</t>
  </si>
  <si>
    <t>commercial broadcasting</t>
  </si>
  <si>
    <t>cable broadcasting</t>
  </si>
  <si>
    <t>Production of video/audio/text information (excluding newspapers/publishing)</t>
  </si>
  <si>
    <t>newspaper</t>
  </si>
  <si>
    <t>publication</t>
  </si>
  <si>
    <t>Official duties (center)</t>
  </si>
  <si>
    <t>Official duties (regional) ★★</t>
  </si>
  <si>
    <t>School education (national and public)</t>
  </si>
  <si>
    <t>School education (private)★</t>
  </si>
  <si>
    <t>School lunch (national and public) ★★</t>
  </si>
  <si>
    <t>School lunch (private school)★</t>
  </si>
  <si>
    <t>Social Education (National/Public) ★★</t>
  </si>
  <si>
    <t>Social education (non-profit)★</t>
  </si>
  <si>
    <t>Other Educational Training Institutions (National and Public) ★★</t>
  </si>
  <si>
    <t>Other education and training institutions</t>
  </si>
  <si>
    <t>Natural Science Research Institution (National/Public) ★★</t>
  </si>
  <si>
    <t>Humanities/Social Science Research Institutions (National/Public) ★★</t>
  </si>
  <si>
    <t>Natural Science Research Institute (Non-Profit)★</t>
  </si>
  <si>
    <t>Humanities and social sciences research institutes (non-profit)★</t>
  </si>
  <si>
    <t>Natural science research institute</t>
  </si>
  <si>
    <t>Humanities and social sciences research institutes</t>
  </si>
  <si>
    <t>In-house R&amp;D</t>
  </si>
  <si>
    <t>Medical care (hospital treatment)</t>
  </si>
  <si>
    <t>Medical care (out-of-hospital care)</t>
  </si>
  <si>
    <t>Medical (dental practice)</t>
  </si>
  <si>
    <t>Medical (dispensing)</t>
  </si>
  <si>
    <t>Medical (other medical services)</t>
  </si>
  <si>
    <t>Health and Sanitation (National and Public) ★★</t>
  </si>
  <si>
    <t>Social insurance business</t>
  </si>
  <si>
    <t>Social Welfare (National and Public) ★★</t>
  </si>
  <si>
    <t>Social Welfare (Non-Profit)★</t>
  </si>
  <si>
    <t>social welfare</t>
  </si>
  <si>
    <t>nursery school</t>
  </si>
  <si>
    <t>Nursing care (facility services)</t>
  </si>
  <si>
    <t>Nursing care (excluding facility services)</t>
  </si>
  <si>
    <t>Membership business association</t>
  </si>
  <si>
    <t>Private non-profit organizations serving households (excluding those listed separately)★</t>
  </si>
  <si>
    <t>Goods leasing business (excluding rental cars)</t>
  </si>
  <si>
    <t>Rental car business</t>
  </si>
  <si>
    <t>Car maintenance</t>
  </si>
  <si>
    <t>machine repair</t>
  </si>
  <si>
    <t>Legal/Finance/Accounting Services</t>
  </si>
  <si>
    <t>Civil engineering and construction services</t>
  </si>
  <si>
    <t>worker dispatch service</t>
  </si>
  <si>
    <t>building services</t>
  </si>
  <si>
    <t>security business</t>
  </si>
  <si>
    <t>restaurant</t>
  </si>
  <si>
    <t>Takeaway/delivery food service</t>
  </si>
  <si>
    <t>laundry industry</t>
  </si>
  <si>
    <t>Barber business</t>
  </si>
  <si>
    <t>Beauty industry</t>
  </si>
  <si>
    <t>Bath business</t>
  </si>
  <si>
    <t>Other laundry, hairdressing, beauty, and bathhouse businesses</t>
  </si>
  <si>
    <t>movie theatre</t>
  </si>
  <si>
    <t>Performance halls (excluding movie theaters) and performance groups</t>
  </si>
  <si>
    <t>Racetracks and teams for bicycle races, horse racing, etc.</t>
  </si>
  <si>
    <t>Sports facilities, parks, amusement parks</t>
  </si>
  <si>
    <t>playground</t>
  </si>
  <si>
    <t>Other entertainment</t>
  </si>
  <si>
    <t>photography</t>
  </si>
  <si>
    <t>Ceremonial business</t>
  </si>
  <si>
    <t>private tutoring</t>
  </si>
  <si>
    <t>Various repair business (except separately listed)</t>
  </si>
  <si>
    <t>Top 3 GHG-derived emissions by item (ton)</t>
  </si>
  <si>
    <t>SCOPE 1, 2, 3 calculated CO2 emissions</t>
  </si>
  <si>
    <t>EN</t>
  </si>
  <si>
    <t>CO2 計算表 Simple CO2 Account(SCAT1.2.3)plus</t>
  </si>
  <si>
    <t>密碼注2)</t>
  </si>
  <si>
    <t>汽油</t>
  </si>
  <si>
    <t>類型注 3)</t>
  </si>
  <si>
    <t>數量注 4)</t>
  </si>
  <si>
    <t>單元</t>
  </si>
  <si>
    <t>數量</t>
  </si>
  <si>
    <t>全部的</t>
  </si>
  <si>
    <t>銷售額</t>
  </si>
  <si>
    <t>一百萬日元</t>
  </si>
  <si>
    <t>每百萬日元的直接二氧化碳排放量</t>
  </si>
  <si>
    <t>噸/百萬日元</t>
  </si>
  <si>
    <t>每百萬日元的直接和間接二氧化碳排放量</t>
  </si>
  <si>
    <t>項目名</t>
  </si>
  <si>
    <t>交易金額（百萬日元）</t>
  </si>
  <si>
    <t>類別</t>
  </si>
  <si>
    <t>代碼</t>
  </si>
  <si>
    <t>中級分類</t>
  </si>
  <si>
    <t>次要分類</t>
  </si>
  <si>
    <t>細節</t>
  </si>
  <si>
    <t>產生的廢物</t>
  </si>
  <si>
    <t>吞吐量 t</t>
  </si>
  <si>
    <t>產品類別</t>
  </si>
  <si>
    <t>代表商品換算成100萬日元</t>
  </si>
  <si>
    <t>壽命（年）</t>
  </si>
  <si>
    <t>正常運行時間 (%)</t>
  </si>
  <si>
    <t>工作功率kw</t>
  </si>
  <si>
    <t>油耗（升/小時）</t>
  </si>
  <si>
    <t>百萬日元商品重量</t>
  </si>
  <si>
    <t>憲法</t>
  </si>
  <si>
    <t>纖維</t>
  </si>
  <si>
    <t>木頭</t>
  </si>
  <si>
    <t>紙漿/紙</t>
  </si>
  <si>
    <t>化學產品</t>
  </si>
  <si>
    <t>塑料</t>
  </si>
  <si>
    <t>橡膠</t>
  </si>
  <si>
    <t>皮革</t>
  </si>
  <si>
    <t>玻璃</t>
  </si>
  <si>
    <t>水泥</t>
  </si>
  <si>
    <t>陶瓷、泥土和石頭</t>
  </si>
  <si>
    <t>鋁</t>
  </si>
  <si>
    <t>有色金屬</t>
  </si>
  <si>
    <t>其他</t>
  </si>
  <si>
    <t>特許經營</t>
  </si>
  <si>
    <t>不適用</t>
  </si>
  <si>
    <t>範圍1</t>
  </si>
  <si>
    <t>範圍2</t>
  </si>
  <si>
    <t>第 1 類“購買的產品和服務”</t>
  </si>
  <si>
    <t>第 2 類“資本貨物”</t>
  </si>
  <si>
    <t>第 3 類“不包括在範圍 1 和 2 中的燃料和能源活動”</t>
  </si>
  <si>
    <t>第 4 類“運輸和交付（上游）”</t>
  </si>
  <si>
    <t>第 5 類“運營產生的廢物”</t>
  </si>
  <si>
    <t>第 6 類“出差”</t>
  </si>
  <si>
    <t>第 7 類“雇主通勤”</t>
  </si>
  <si>
    <t>第 8 類“租賃資產（上游）”</t>
  </si>
  <si>
    <t>第 9 類“運輸和交付（下游）”</t>
  </si>
  <si>
    <t>第 10 類“銷售產品的加工”</t>
  </si>
  <si>
    <t>第 11 類“銷售產品的使用”</t>
  </si>
  <si>
    <t>第 12 類“售出產品的處置”</t>
  </si>
  <si>
    <t>第 13 類“租賃資產（下游）”</t>
  </si>
  <si>
    <t>第 14 類“特許經營”</t>
  </si>
  <si>
    <t>第 15 類“投資”</t>
  </si>
  <si>
    <t>二氧化碳排放計</t>
  </si>
  <si>
    <t>平衡</t>
  </si>
  <si>
    <t>活動</t>
  </si>
  <si>
    <t>燃油消耗</t>
  </si>
  <si>
    <t>能量消耗</t>
  </si>
  <si>
    <t>商品和服務的採購/合同價格</t>
  </si>
  <si>
    <t>設備折舊</t>
  </si>
  <si>
    <t>能源使用</t>
  </si>
  <si>
    <t>購買時的運費（產品衍生品類別 1）</t>
  </si>
  <si>
    <t>按類型劃分的已處理廢物量</t>
  </si>
  <si>
    <t>旅行開支</t>
  </si>
  <si>
    <t>通勤費用</t>
  </si>
  <si>
    <t>租賃土地、租賃合同費</t>
  </si>
  <si>
    <t>銷售時的運費</t>
  </si>
  <si>
    <t>租賃業務負擔</t>
  </si>
  <si>
    <t>投資活動對環境的影響</t>
  </si>
  <si>
    <t>通過循環利用為減排做貢獻</t>
  </si>
  <si>
    <t>基本單位</t>
  </si>
  <si>
    <t>經濟產業省“能源衍生的 CO2 排放量計算工具”表 02 排放量計算表</t>
  </si>
  <si>
    <t>環境部電力公司排放因子清單</t>
  </si>
  <si>
    <t>排放強度數據庫，用於計算組織通過其供應鏈的溫室氣體排放量</t>
  </si>
  <si>
    <t>使用全局 IO 數據庫計算</t>
  </si>
  <si>
    <t>scope1 和 scope2 的數據</t>
  </si>
  <si>
    <t>二氧化碳噸/百萬日元</t>
  </si>
  <si>
    <t>再生原料的生產</t>
  </si>
  <si>
    <t>數值</t>
  </si>
  <si>
    <t>翻新產品</t>
  </si>
  <si>
    <t>我們的配置輸出</t>
  </si>
  <si>
    <t>1 次購買</t>
  </si>
  <si>
    <t>3能量紋波</t>
  </si>
  <si>
    <t>4上游交付</t>
  </si>
  <si>
    <t>5 商業浪費</t>
  </si>
  <si>
    <t>6次商務旅行</t>
  </si>
  <si>
    <t>7 通勤</t>
  </si>
  <si>
    <t>8上游租賃</t>
  </si>
  <si>
    <t>9 下游交付</t>
  </si>
  <si>
    <t>9 售後處理</t>
  </si>
  <si>
    <t>11 使用</t>
  </si>
  <si>
    <t>12使用後丟棄</t>
  </si>
  <si>
    <t>13 下游租賃</t>
  </si>
  <si>
    <t>14個特許經營權</t>
  </si>
  <si>
    <t>15項投資</t>
  </si>
  <si>
    <t>產品</t>
  </si>
  <si>
    <t>利用</t>
  </si>
  <si>
    <t>貢獻</t>
  </si>
  <si>
    <t>釋放</t>
  </si>
  <si>
    <t>再生材料</t>
  </si>
  <si>
    <t>A0000 日本平均</t>
  </si>
  <si>
    <t>A9999可再生能源</t>
  </si>
  <si>
    <t>焦練煤</t>
  </si>
  <si>
    <t>動力煤</t>
  </si>
  <si>
    <t>無菸煤</t>
  </si>
  <si>
    <t>可樂</t>
  </si>
  <si>
    <t>石油焦</t>
  </si>
  <si>
    <t>焦油</t>
  </si>
  <si>
    <t>石油瀝青</t>
  </si>
  <si>
    <t>凝析油 (NGL)</t>
  </si>
  <si>
    <t>石腦油</t>
  </si>
  <si>
    <t>噴氣燃料油</t>
  </si>
  <si>
    <t>煤油</t>
  </si>
  <si>
    <t>輕油</t>
  </si>
  <si>
    <t>重油A</t>
  </si>
  <si>
    <t>B/C重油</t>
  </si>
  <si>
    <t>液化石油氣 (LPG)</t>
  </si>
  <si>
    <t>液化石油氣 (LPG) 體積</t>
  </si>
  <si>
    <t>丙烷</t>
  </si>
  <si>
    <t>丁烷</t>
  </si>
  <si>
    <t>石油烴氣</t>
  </si>
  <si>
    <t>液化天然氣 (LNG)</t>
  </si>
  <si>
    <t>天然氣（LNG除外）</t>
  </si>
  <si>
    <t>焦爐煤氣</t>
  </si>
  <si>
    <t>高爐</t>
  </si>
  <si>
    <t>轉爐氣</t>
  </si>
  <si>
    <t>城市燃氣</t>
  </si>
  <si>
    <t>燃料：廢木材</t>
  </si>
  <si>
    <t>燃料：黑液</t>
  </si>
  <si>
    <t>燃料：木材</t>
  </si>
  <si>
    <t>燃料：生物乙醇</t>
  </si>
  <si>
    <t>燃料：生物柴油</t>
  </si>
  <si>
    <t>燃料：沼氣</t>
  </si>
  <si>
    <t>燃料：廢輪胎</t>
  </si>
  <si>
    <t>燃料：廢塑料</t>
  </si>
  <si>
    <t>燃料：RDF</t>
  </si>
  <si>
    <t>燃料：RPF</t>
  </si>
  <si>
    <t>回收：鋼板廢鐵</t>
  </si>
  <si>
    <t>回收：鋼筋廢鐵</t>
  </si>
  <si>
    <t>回收：鑄造用廢鐵</t>
  </si>
  <si>
    <t>用於復制：不銹鋼</t>
  </si>
  <si>
    <t>用於回收：用於鍛造材料的鋁廢料</t>
  </si>
  <si>
    <t>回收：鑄造用鋁廢料</t>
  </si>
  <si>
    <t>再生用：重熔用銅</t>
  </si>
  <si>
    <t>回收：冶煉銅</t>
  </si>
  <si>
    <t>用於復制：混合銅</t>
  </si>
  <si>
    <t>用於繁殖：黃金</t>
  </si>
  <si>
    <t>用於復制：混合金</t>
  </si>
  <si>
    <t>用於復制：銀</t>
  </si>
  <si>
    <t>用於復制：鉑</t>
  </si>
  <si>
    <t>用於復制：Pd</t>
  </si>
  <si>
    <t>用於繁殖：Nd</t>
  </si>
  <si>
    <t>用於復制：Co</t>
  </si>
  <si>
    <t>繁殖用：Ni</t>
  </si>
  <si>
    <t>複製：李</t>
  </si>
  <si>
    <t>用於復制：水平塑料</t>
  </si>
  <si>
    <t>用於回收：再生塑料</t>
  </si>
  <si>
    <t>用於復制：MIX 塑料</t>
  </si>
  <si>
    <t>回收：橡膠原料</t>
  </si>
  <si>
    <t>回收：玻璃原料</t>
  </si>
  <si>
    <t>用於回收：玻璃纖維原料</t>
  </si>
  <si>
    <t>回收：水泥原料</t>
  </si>
  <si>
    <t>再生：木屑</t>
  </si>
  <si>
    <t>購買</t>
  </si>
  <si>
    <t>服務</t>
  </si>
  <si>
    <t>設施</t>
  </si>
  <si>
    <t>入境運輸</t>
  </si>
  <si>
    <t>海運運輸</t>
  </si>
  <si>
    <t>租賃（上游）</t>
  </si>
  <si>
    <t>租賃（下游）</t>
  </si>
  <si>
    <t>沒有特許經營權</t>
  </si>
  <si>
    <t>一次性會計</t>
  </si>
  <si>
    <t>典型描述</t>
  </si>
  <si>
    <t>材料</t>
  </si>
  <si>
    <t>部分</t>
  </si>
  <si>
    <t>煤渣</t>
  </si>
  <si>
    <t>污泥</t>
  </si>
  <si>
    <t>廢油</t>
  </si>
  <si>
    <t>廢酸</t>
  </si>
  <si>
    <t>廢鹼</t>
  </si>
  <si>
    <t>廢塑料</t>
  </si>
  <si>
    <t>浪費紙</t>
  </si>
  <si>
    <t>木屑</t>
  </si>
  <si>
    <t>纖維廢料</t>
  </si>
  <si>
    <t>動植物殘留物</t>
  </si>
  <si>
    <t>動物性固體廢物</t>
  </si>
  <si>
    <t>廢橡膠</t>
  </si>
  <si>
    <t>廢金屬</t>
  </si>
  <si>
    <t>玻璃瓷碎片</t>
  </si>
  <si>
    <t>礦渣</t>
  </si>
  <si>
    <t>碎片</t>
  </si>
  <si>
    <t>動物糞便</t>
  </si>
  <si>
    <t>動物屍體</t>
  </si>
  <si>
    <t>灰塵</t>
  </si>
  <si>
    <t>礦業</t>
  </si>
  <si>
    <t>飲食</t>
  </si>
  <si>
    <t>纖維製品</t>
  </si>
  <si>
    <t>紙漿/紙/木製品</t>
  </si>
  <si>
    <t>印刷製版</t>
  </si>
  <si>
    <t>石油和煤炭產品</t>
  </si>
  <si>
    <t>塑料和橡膠製品</t>
  </si>
  <si>
    <t>皮具</t>
  </si>
  <si>
    <t>陶瓷、粘土和石製品</t>
  </si>
  <si>
    <t>金屬製品</t>
  </si>
  <si>
    <t>通用機</t>
  </si>
  <si>
    <t>生產機器</t>
  </si>
  <si>
    <t>商用機器</t>
  </si>
  <si>
    <t>電子元器件</t>
  </si>
  <si>
    <t>機電</t>
  </si>
  <si>
    <t>信息通訊設備</t>
  </si>
  <si>
    <t>運輸機</t>
  </si>
  <si>
    <t>其他製成品</t>
  </si>
  <si>
    <t>建造</t>
  </si>
  <si>
    <t>電/熱</t>
  </si>
  <si>
    <t>供水</t>
  </si>
  <si>
    <t>廢物處理</t>
  </si>
  <si>
    <t>商業的</t>
  </si>
  <si>
    <t>金融/保險</t>
  </si>
  <si>
    <t>房地產</t>
  </si>
  <si>
    <t>運輸/郵件</t>
  </si>
  <si>
    <t>電信</t>
  </si>
  <si>
    <t>公共事務</t>
  </si>
  <si>
    <t>教育/研究</t>
  </si>
  <si>
    <t>醫療福利</t>
  </si>
  <si>
    <t>未歸類於別處的會員組織</t>
  </si>
  <si>
    <t>商業服務</t>
  </si>
  <si>
    <t>個人服務</t>
  </si>
  <si>
    <t>辦公用品</t>
  </si>
  <si>
    <t>分類未知</t>
  </si>
  <si>
    <t>農作物種植</t>
  </si>
  <si>
    <t>家畜</t>
  </si>
  <si>
    <t>農業服務</t>
  </si>
  <si>
    <t>煤炭、原油、天然氣</t>
  </si>
  <si>
    <t>其他採礦</t>
  </si>
  <si>
    <t>雜貨</t>
  </si>
  <si>
    <t>飼料和有機肥（單獨列出的除外）</t>
  </si>
  <si>
    <t>煙草</t>
  </si>
  <si>
    <t>紡織工業產品</t>
  </si>
  <si>
    <t>服裝和其他成衣紡織產品</t>
  </si>
  <si>
    <t>木材和木製品</t>
  </si>
  <si>
    <t>家具/設備</t>
  </si>
  <si>
    <t>紙漿/紙/紙板/轉換紙</t>
  </si>
  <si>
    <t>加工紙製品</t>
  </si>
  <si>
    <t>印刷、製版、裝訂</t>
  </si>
  <si>
    <t>化肥</t>
  </si>
  <si>
    <t>無機化工產品</t>
  </si>
  <si>
    <t>基礎石化產品</t>
  </si>
  <si>
    <t>有機化工產品（不包括基礎石油化工產品和合成樹脂）</t>
  </si>
  <si>
    <t>化學纖維</t>
  </si>
  <si>
    <t>藥品</t>
  </si>
  <si>
    <t>化學最終產品（不包括藥品）</t>
  </si>
  <si>
    <t>石油產品</t>
  </si>
  <si>
    <t>煤炭產品</t>
  </si>
  <si>
    <t>塑料製品</t>
  </si>
  <si>
    <t>橡膠製品</t>
  </si>
  <si>
    <t>鞣製皮革、皮革製品、毛皮</t>
  </si>
  <si>
    <t>玻璃及玻璃製品</t>
  </si>
  <si>
    <t>水泥及水泥製品</t>
  </si>
  <si>
    <t>陶瓷</t>
  </si>
  <si>
    <t>其他陶瓷、粘土和石製品</t>
  </si>
  <si>
    <t>生鐵/粗鋼</t>
  </si>
  <si>
    <t>鑄鍛件（鐵）</t>
  </si>
  <si>
    <t>其他鋼鐵產品</t>
  </si>
  <si>
    <t>有色金屬冶煉和精煉</t>
  </si>
  <si>
    <t>有色金屬加工產品</t>
  </si>
  <si>
    <t>建築和建築金屬製品</t>
  </si>
  <si>
    <t>其他金屬製品</t>
  </si>
  <si>
    <t>電子設備</t>
  </si>
  <si>
    <t>其他電子元件</t>
  </si>
  <si>
    <t>工業電氣設備</t>
  </si>
  <si>
    <t>消費類電子產品</t>
  </si>
  <si>
    <t>電子應用設備/電測儀器</t>
  </si>
  <si>
    <t>其他電機</t>
  </si>
  <si>
    <t>通訊/視頻/音頻設備</t>
  </si>
  <si>
    <t>電腦及相關設備</t>
  </si>
  <si>
    <t>乘用車</t>
  </si>
  <si>
    <t>其他汽車</t>
  </si>
  <si>
    <t>汽車零配件</t>
  </si>
  <si>
    <t>船舶和船舶修理</t>
  </si>
  <si>
    <t>其他運輸設備和維修</t>
  </si>
  <si>
    <t>回收資源的收集和處理</t>
  </si>
  <si>
    <t>建築學</t>
  </si>
  <si>
    <t>建築維修</t>
  </si>
  <si>
    <t>公共工程</t>
  </si>
  <si>
    <t>其他土木工程施工</t>
  </si>
  <si>
    <t>房地產經紀和租賃</t>
  </si>
  <si>
    <t>房租</t>
  </si>
  <si>
    <t>住宅租金（推算租金）</t>
  </si>
  <si>
    <t>鐵路交通</t>
  </si>
  <si>
    <t>公路運輸（不包括私人交通工具）</t>
  </si>
  <si>
    <t>私人交通工具</t>
  </si>
  <si>
    <t>航空運輸</t>
  </si>
  <si>
    <t>貨運代理</t>
  </si>
  <si>
    <t>交通雜費服務</t>
  </si>
  <si>
    <t>郵件/信函遞送</t>
  </si>
  <si>
    <t>溝通</t>
  </si>
  <si>
    <t>播送</t>
  </si>
  <si>
    <t>信息服務</t>
  </si>
  <si>
    <t>互聯網服務</t>
  </si>
  <si>
    <t>視頻/音頻/字符信息的製作</t>
  </si>
  <si>
    <t>醫療保健</t>
  </si>
  <si>
    <t>健康和衛生</t>
  </si>
  <si>
    <t>社會保險/社會福利</t>
  </si>
  <si>
    <t>護理</t>
  </si>
  <si>
    <t>貨物租賃服務</t>
  </si>
  <si>
    <t>廣告</t>
  </si>
  <si>
    <t>汽車維修和機修</t>
  </si>
  <si>
    <t>其他商業服務</t>
  </si>
  <si>
    <t>住宿業務</t>
  </si>
  <si>
    <t>餐飲服務</t>
  </si>
  <si>
    <t>洗衣、美髮、美容、澡堂業務</t>
  </si>
  <si>
    <t>娛樂服務</t>
  </si>
  <si>
    <t>其他個人服務</t>
  </si>
  <si>
    <t>白飯</t>
  </si>
  <si>
    <t>大麥</t>
  </si>
  <si>
    <t>土豆</t>
  </si>
  <si>
    <t>豆子</t>
  </si>
  <si>
    <t>蔬菜（戶外）</t>
  </si>
  <si>
    <t>蔬菜（設施）</t>
  </si>
  <si>
    <t>水果</t>
  </si>
  <si>
    <t>醣類作物</t>
  </si>
  <si>
    <t>飲料作物</t>
  </si>
  <si>
    <t>其他食用農作物</t>
  </si>
  <si>
    <t>種子和幼苗</t>
  </si>
  <si>
    <t>鮮花和開花的樹木</t>
  </si>
  <si>
    <t>其他非食用農作物</t>
  </si>
  <si>
    <t>乳製品</t>
  </si>
  <si>
    <t>豬</t>
  </si>
  <si>
    <t>雞蛋</t>
  </si>
  <si>
    <t>肉雞</t>
  </si>
  <si>
    <t>其他牲畜</t>
  </si>
  <si>
    <t>獸醫行業</t>
  </si>
  <si>
    <t>農業服務（不包括獸醫服務）</t>
  </si>
  <si>
    <t>特殊林產品（包括狩獵）</t>
  </si>
  <si>
    <t>海洋漁業</t>
  </si>
  <si>
    <t>海水養殖</t>
  </si>
  <si>
    <t>內陸水域漁業</t>
  </si>
  <si>
    <t>內陸水產養殖</t>
  </si>
  <si>
    <t>礫石/採石場</t>
  </si>
  <si>
    <t>碎石</t>
  </si>
  <si>
    <t>其他礦物</t>
  </si>
  <si>
    <t>肉</t>
  </si>
  <si>
    <t>其他畜牧食品</t>
  </si>
  <si>
    <t>冷凍海鮮</t>
  </si>
  <si>
    <t>鹽漬、乾燥和熏制產品</t>
  </si>
  <si>
    <t>瓶裝和罐裝水產品</t>
  </si>
  <si>
    <t>粘貼產品</t>
  </si>
  <si>
    <t>其他海鮮產品</t>
  </si>
  <si>
    <t>穀物碾磨</t>
  </si>
  <si>
    <t>銑削</t>
  </si>
  <si>
    <t>麵條</t>
  </si>
  <si>
    <t>麵包</t>
  </si>
  <si>
    <t>糖果</t>
  </si>
  <si>
    <t>農產品保鮮食品</t>
  </si>
  <si>
    <t>糖</t>
  </si>
  <si>
    <t>澱粉</t>
  </si>
  <si>
    <t>葡萄糖、糖漿、異構糖</t>
  </si>
  <si>
    <t>動植物油</t>
  </si>
  <si>
    <t>香料</t>
  </si>
  <si>
    <t>冷凍熟食</t>
  </si>
  <si>
    <t>蒸煮食物</t>
  </si>
  <si>
    <t>蔬菜、壽司、便當</t>
  </si>
  <si>
    <t>其他雜貨</t>
  </si>
  <si>
    <t>啤酒</t>
  </si>
  <si>
    <t>威士忌酒</t>
  </si>
  <si>
    <t>其他酒精飲料</t>
  </si>
  <si>
    <t>茶/咖啡</t>
  </si>
  <si>
    <t>汽水</t>
  </si>
  <si>
    <t>製冰</t>
  </si>
  <si>
    <t>餵養</t>
  </si>
  <si>
    <t>有機肥（單獨列出的除外）</t>
  </si>
  <si>
    <t>細紗</t>
  </si>
  <si>
    <t>棉和短纖維織物（包括合成短纖維織物）</t>
  </si>
  <si>
    <t>絲綢和人造絲織物（包括合成長絲織物）</t>
  </si>
  <si>
    <t>其他紡織品</t>
  </si>
  <si>
    <t>針織面料</t>
  </si>
  <si>
    <t>染料排列</t>
  </si>
  <si>
    <t>其他紡織工業產品</t>
  </si>
  <si>
    <t>梭織服裝</t>
  </si>
  <si>
    <t>針織服裝</t>
  </si>
  <si>
    <t>其他衣物和個人物品</t>
  </si>
  <si>
    <t>寢具</t>
  </si>
  <si>
    <t>地毯和地板覆蓋物</t>
  </si>
  <si>
    <t>其他成衣紡織產品</t>
  </si>
  <si>
    <t>膠合板/層壓木</t>
  </si>
  <si>
    <t>其他木製品</t>
  </si>
  <si>
    <t>金屬家具</t>
  </si>
  <si>
    <t>木細木工</t>
  </si>
  <si>
    <t>其他家具和設備</t>
  </si>
  <si>
    <t>紙漿</t>
  </si>
  <si>
    <t>西洋紙/日本紙</t>
  </si>
  <si>
    <t>紙板</t>
  </si>
  <si>
    <t>銅版紙/建築紙</t>
  </si>
  <si>
    <t>紙板箱</t>
  </si>
  <si>
    <t>其他紙容器</t>
  </si>
  <si>
    <t>紙製衛生材料和用品</t>
  </si>
  <si>
    <t>其他紙漿、紙、加工紙製品</t>
  </si>
  <si>
    <t>汽水工業產品</t>
  </si>
  <si>
    <t>無機顏料</t>
  </si>
  <si>
    <t>壓縮氣體/液化氣體</t>
  </si>
  <si>
    <t>鹽</t>
  </si>
  <si>
    <t>其他無機化工產品</t>
  </si>
  <si>
    <t>石化芳烴產品</t>
  </si>
  <si>
    <t>脂肪族中間體</t>
  </si>
  <si>
    <t>環狀中間體、合成染料、有機顏料</t>
  </si>
  <si>
    <t>合成橡膠</t>
  </si>
  <si>
    <t>甲烷衍生物</t>
  </si>
  <si>
    <t>增塑劑</t>
  </si>
  <si>
    <t>其他有機化工產品</t>
  </si>
  <si>
    <t>熱固性樹脂</t>
  </si>
  <si>
    <t>熱塑性樹脂</t>
  </si>
  <si>
    <t>高性能樹脂</t>
  </si>
  <si>
    <t>其他合成樹脂</t>
  </si>
  <si>
    <t>油脂加工品/表面活性劑</t>
  </si>
  <si>
    <t>化妝品/牙膏</t>
  </si>
  <si>
    <t>畫</t>
  </si>
  <si>
    <t>印刷油墨</t>
  </si>
  <si>
    <t>農藥</t>
  </si>
  <si>
    <t>明膠/粘合劑</t>
  </si>
  <si>
    <t>攝影材料</t>
  </si>
  <si>
    <t>其他化工最終產品</t>
  </si>
  <si>
    <t>鋪路材料</t>
  </si>
  <si>
    <t>輪胎內胎</t>
  </si>
  <si>
    <t>其他橡膠製品</t>
  </si>
  <si>
    <t>皮鞋</t>
  </si>
  <si>
    <t>鞣革、皮革製品、毛皮（不包括皮鞋）</t>
  </si>
  <si>
    <t>平板玻璃/安全玻璃</t>
  </si>
  <si>
    <t>玻璃纖維及其製品</t>
  </si>
  <si>
    <t>其他玻璃製品</t>
  </si>
  <si>
    <t>預拌混凝土</t>
  </si>
  <si>
    <t>水泥製品</t>
  </si>
  <si>
    <t>耐火材料</t>
  </si>
  <si>
    <t>其他建築土石製品</t>
  </si>
  <si>
    <t>碳/石墨產品</t>
  </si>
  <si>
    <t>磨料</t>
  </si>
  <si>
    <t>生鐵</t>
  </si>
  <si>
    <t>鐵合金</t>
  </si>
  <si>
    <t>粗鋼（轉爐）</t>
  </si>
  <si>
    <t>粗鋼（電爐）</t>
  </si>
  <si>
    <t>熱軋鋼</t>
  </si>
  <si>
    <t>冷軋鋼</t>
  </si>
  <si>
    <t>鍍鋼</t>
  </si>
  <si>
    <t>鑄鋼和鍛鋼</t>
  </si>
  <si>
    <t>鑄鐵管</t>
  </si>
  <si>
    <t>鑄鐵產品/鍛造產品（鐵）</t>
  </si>
  <si>
    <t>鋼剪分切行業</t>
  </si>
  <si>
    <t>鉛和鋅（包括回收）</t>
  </si>
  <si>
    <t>鋁（包括回收）</t>
  </si>
  <si>
    <t>其他有色金屬錠</t>
  </si>
  <si>
    <t>電線/電纜</t>
  </si>
  <si>
    <t>光纖電纜</t>
  </si>
  <si>
    <t>銅製品</t>
  </si>
  <si>
    <t>鋁軋製品</t>
  </si>
  <si>
    <t>有色金屬材料</t>
  </si>
  <si>
    <t>其他有色金屬產品</t>
  </si>
  <si>
    <t>建築金屬製品</t>
  </si>
  <si>
    <t>燃氣/石油設備/加熱/烹飪設備</t>
  </si>
  <si>
    <t>螺栓、螺母、鉚釘、彈簧</t>
  </si>
  <si>
    <t>金屬容器和罐頭製造鈑金產品</t>
  </si>
  <si>
    <t>管道配件、粉末和金屬製品、工具</t>
  </si>
  <si>
    <t>鍋爐</t>
  </si>
  <si>
    <t>渦輪</t>
  </si>
  <si>
    <t>泵/壓縮機</t>
  </si>
  <si>
    <t>物料搬運機</t>
  </si>
  <si>
    <t>冰箱/溫濕度調節裝置</t>
  </si>
  <si>
    <t>軸承</t>
  </si>
  <si>
    <t>其他通用機器</t>
  </si>
  <si>
    <t>農業機械</t>
  </si>
  <si>
    <t>建築和採礦設備</t>
  </si>
  <si>
    <t>紡織機械</t>
  </si>
  <si>
    <t>生活相關產業機械</t>
  </si>
  <si>
    <t>化工機械</t>
  </si>
  <si>
    <t>鑄造設備/塑料加工機械</t>
  </si>
  <si>
    <t>金屬機床</t>
  </si>
  <si>
    <t>金工機械</t>
  </si>
  <si>
    <t>半導體製造設備</t>
  </si>
  <si>
    <t>模具</t>
  </si>
  <si>
    <t>真空設備/真空設備</t>
  </si>
  <si>
    <t>機器人</t>
  </si>
  <si>
    <t>其他生產機器</t>
  </si>
  <si>
    <t>複印機</t>
  </si>
  <si>
    <t>其他辦公機器</t>
  </si>
  <si>
    <t>服務和娛樂設備</t>
  </si>
  <si>
    <t>測量設備</t>
  </si>
  <si>
    <t>醫療器材</t>
  </si>
  <si>
    <t>光學/鏡頭</t>
  </si>
  <si>
    <t>半導體元件</t>
  </si>
  <si>
    <t>集成電路</t>
  </si>
  <si>
    <t>液晶面板</t>
  </si>
  <si>
    <t>平板、電子管</t>
  </si>
  <si>
    <t>記錄媒體</t>
  </si>
  <si>
    <t>電子電路</t>
  </si>
  <si>
    <t>旋轉電機</t>
  </si>
  <si>
    <t>變壓器/變壓器</t>
  </si>
  <si>
    <t>開關控制裝置/配電板</t>
  </si>
  <si>
    <t>接線裝置</t>
  </si>
  <si>
    <t>內燃機電氣元件</t>
  </si>
  <si>
    <t>其他工業電氣設備</t>
  </si>
  <si>
    <t>消費空調</t>
  </si>
  <si>
    <t>消費電器（不包括空調）</t>
  </si>
  <si>
    <t>電子應用設備</t>
  </si>
  <si>
    <t>電測儀器</t>
  </si>
  <si>
    <t>電燈泡</t>
  </si>
  <si>
    <t>電照明燈具</t>
  </si>
  <si>
    <t>其他電氣設備</t>
  </si>
  <si>
    <t>有線電信設備</t>
  </si>
  <si>
    <t>手機</t>
  </si>
  <si>
    <t>無線電信設備（不包括手機）</t>
  </si>
  <si>
    <t>廣播和電視接收器</t>
  </si>
  <si>
    <t>其他電訊設備</t>
  </si>
  <si>
    <t>視頻設備/數碼相機</t>
  </si>
  <si>
    <t>電聲設備</t>
  </si>
  <si>
    <t>個人電腦</t>
  </si>
  <si>
    <t>電腦機身（個人電腦除外）</t>
  </si>
  <si>
    <t>電子電腦配件</t>
  </si>
  <si>
    <t>卡車、公共汽車和其他汽車</t>
  </si>
  <si>
    <t>兩輪車</t>
  </si>
  <si>
    <t>汽車內燃機</t>
  </si>
  <si>
    <t>汽車零件</t>
  </si>
  <si>
    <t>其他船隻</t>
  </si>
  <si>
    <t>船用內燃機</t>
  </si>
  <si>
    <t>修船</t>
  </si>
  <si>
    <t>軌道車</t>
  </si>
  <si>
    <t>軌道車維修</t>
  </si>
  <si>
    <t>飛機</t>
  </si>
  <si>
    <t>飛機維修</t>
  </si>
  <si>
    <t>自行車</t>
  </si>
  <si>
    <t>其他運輸機械</t>
  </si>
  <si>
    <t>玩具</t>
  </si>
  <si>
    <t>健身器材</t>
  </si>
  <si>
    <t>個人用品</t>
  </si>
  <si>
    <t>鐘</t>
  </si>
  <si>
    <t>樂器</t>
  </si>
  <si>
    <t>寫作/文具</t>
  </si>
  <si>
    <t>榻榻米和稻草加工品</t>
  </si>
  <si>
    <t>信息記錄</t>
  </si>
  <si>
    <t>住宅建築（木結構）</t>
  </si>
  <si>
    <t>住宅建築（非木結構）</t>
  </si>
  <si>
    <t>非住宅建築（木結構）</t>
  </si>
  <si>
    <t>非住宅建築（非木結構）</t>
  </si>
  <si>
    <t>道路相關公共工程</t>
  </si>
  <si>
    <t>河流、下水道和其他公共工程</t>
  </si>
  <si>
    <t>農林相關公共工程</t>
  </si>
  <si>
    <t>鐵路軌道建設</t>
  </si>
  <si>
    <t>電力設施建設</t>
  </si>
  <si>
    <t>電信設施建設</t>
  </si>
  <si>
    <t>商業電力</t>
  </si>
  <si>
    <t>內部發電</t>
  </si>
  <si>
    <t>供熱行業</t>
  </si>
  <si>
    <t>自來水廠和簡易自來水廠</t>
  </si>
  <si>
    <t>垃圾處理（公共）★★</t>
  </si>
  <si>
    <t>廢物處理（工業）</t>
  </si>
  <si>
    <t>批發的</t>
  </si>
  <si>
    <t>零售</t>
  </si>
  <si>
    <t>人壽保險</t>
  </si>
  <si>
    <t>非人壽保險</t>
  </si>
  <si>
    <t>房地產經紀及管理業務</t>
  </si>
  <si>
    <t>房地產租賃業務</t>
  </si>
  <si>
    <t>鐵路客運</t>
  </si>
  <si>
    <t>鐵路貨運</t>
  </si>
  <si>
    <t>公共汽車</t>
  </si>
  <si>
    <t>租出租車</t>
  </si>
  <si>
    <t>公路貨運（不包括私人運輸）</t>
  </si>
  <si>
    <t>私人交通工具（乘用車）</t>
  </si>
  <si>
    <t>私人交通工具（卡車）</t>
  </si>
  <si>
    <t>遠洋運輸</t>
  </si>
  <si>
    <t>沿海和內陸水運</t>
  </si>
  <si>
    <t>港口運輸</t>
  </si>
  <si>
    <t>包裝</t>
  </si>
  <si>
    <t>提供道路交通設施</t>
  </si>
  <si>
    <t>水運設施管理（國家公共管理）</t>
  </si>
  <si>
    <t>水運設施管理</t>
  </si>
  <si>
    <t>輔助水運服務</t>
  </si>
  <si>
    <t>航空設施管理（公共）</t>
  </si>
  <si>
    <t>航空設施管理</t>
  </si>
  <si>
    <t>航空服務</t>
  </si>
  <si>
    <t>旅行和其他交通相關服務</t>
  </si>
  <si>
    <t>固定電信</t>
  </si>
  <si>
    <t>移動通信</t>
  </si>
  <si>
    <t>電信附帶服務</t>
  </si>
  <si>
    <t>公共廣播</t>
  </si>
  <si>
    <t>商業廣播</t>
  </si>
  <si>
    <t>有線廣播</t>
  </si>
  <si>
    <t>視頻/音頻/文本信息的製作（不包括報紙/出版）</t>
  </si>
  <si>
    <t>報紙</t>
  </si>
  <si>
    <t>出版物</t>
  </si>
  <si>
    <t>公務（中）</t>
  </si>
  <si>
    <t>公務（地區）★★</t>
  </si>
  <si>
    <t>學校教育（國家和公共）</t>
  </si>
  <si>
    <t>學校教育（私立）★</t>
  </si>
  <si>
    <t>學校午餐（國家和公共）★★</t>
  </si>
  <si>
    <t>學校午餐（私立學校）★</t>
  </si>
  <si>
    <t>社會教育（國家/公共）★★</t>
  </si>
  <si>
    <t>社會教育（非營利）★</t>
  </si>
  <si>
    <t>其他教育培訓機構（國家和公立）★★</t>
  </si>
  <si>
    <t>其他教育培訓機構</t>
  </si>
  <si>
    <t>自然科學研究所（國家/公辦） ★★</t>
  </si>
  <si>
    <t>人文社科研究機構（國家/公辦）★★</t>
  </si>
  <si>
    <t>自然科學研究所（非營利）★</t>
  </si>
  <si>
    <t>人文社科研究機構（非營利）★</t>
  </si>
  <si>
    <t>自然科學研究所</t>
  </si>
  <si>
    <t>人文社科研究機構</t>
  </si>
  <si>
    <t>內部研發</t>
  </si>
  <si>
    <t>醫療（住院治療）</t>
  </si>
  <si>
    <t>醫療護理（院外護理）</t>
  </si>
  <si>
    <t>醫療（牙科）</t>
  </si>
  <si>
    <t>醫療（配藥）</t>
  </si>
  <si>
    <t>醫療（其他醫療服務）</t>
  </si>
  <si>
    <t>健康與衛生（國家和公共）★★</t>
  </si>
  <si>
    <t>社會保險業務</t>
  </si>
  <si>
    <t>社會福利（國家和公共）★★</t>
  </si>
  <si>
    <t>社會福利（非營利）★</t>
  </si>
  <si>
    <t>社會福利</t>
  </si>
  <si>
    <t>幼兒園</t>
  </si>
  <si>
    <t>護理（設施服務）</t>
  </si>
  <si>
    <t>護理（不包括設施服務）</t>
  </si>
  <si>
    <t>會員企業協會</t>
  </si>
  <si>
    <t>為家庭服務的民辦非營利組織（不包括單獨列出的）★</t>
  </si>
  <si>
    <t>貨物租賃業務（不包括租車）</t>
  </si>
  <si>
    <t>租車業務</t>
  </si>
  <si>
    <t>汽車保養</t>
  </si>
  <si>
    <t>機修</t>
  </si>
  <si>
    <t>法律/財務/會計服務</t>
  </si>
  <si>
    <t>土木工程和建築服務</t>
  </si>
  <si>
    <t>工人派遣服務</t>
  </si>
  <si>
    <t>建築服務</t>
  </si>
  <si>
    <t>安全業務</t>
  </si>
  <si>
    <t>餐廳</t>
  </si>
  <si>
    <t>外賣/送餐服務</t>
  </si>
  <si>
    <t>洗衣業</t>
  </si>
  <si>
    <t>理髮業務</t>
  </si>
  <si>
    <t>美容行業</t>
  </si>
  <si>
    <t>洗浴事業</t>
  </si>
  <si>
    <t>其他洗衣、美髮、美容和浴室業務</t>
  </si>
  <si>
    <t>電影院</t>
  </si>
  <si>
    <t>表演廳（不包括電影院）和表演團體</t>
  </si>
  <si>
    <t>用於自行車比賽、賽馬等的賽馬場和車隊。</t>
  </si>
  <si>
    <t>體育設施、公園、遊樂園</t>
  </si>
  <si>
    <t>操場</t>
  </si>
  <si>
    <t>其他娛樂</t>
  </si>
  <si>
    <t>攝影</t>
  </si>
  <si>
    <t>禮儀業務</t>
  </si>
  <si>
    <t>家教</t>
  </si>
  <si>
    <t>各種維修業務（單獨列出的除外）</t>
  </si>
  <si>
    <t>按項目分列的前 3 大溫室氣體排放量（噸）</t>
  </si>
  <si>
    <t>範圍 1、2、3 計算的 CO2 排放量</t>
  </si>
  <si>
    <t>TW</t>
    <phoneticPr fontId="2"/>
  </si>
  <si>
    <t>CO2 계산 시트Simple CO2 AccounT(SCAT1.2.3)plus</t>
  </si>
  <si>
    <t>비밀번호 주2)</t>
  </si>
  <si>
    <t>연료</t>
  </si>
  <si>
    <t>종류주3)</t>
  </si>
  <si>
    <t>양주 4)</t>
  </si>
  <si>
    <t>단위</t>
  </si>
  <si>
    <t>힘</t>
  </si>
  <si>
    <t>양</t>
  </si>
  <si>
    <t>합계</t>
  </si>
  <si>
    <t>매출</t>
  </si>
  <si>
    <t>백만엔</t>
  </si>
  <si>
    <t>백만엔당 직접 CO2 배출</t>
  </si>
  <si>
    <t>ton/백만엔</t>
  </si>
  <si>
    <t>백만엔당 직간접 CO2 배출</t>
  </si>
  <si>
    <t>자재명</t>
  </si>
  <si>
    <t>거래액(백만엔)</t>
  </si>
  <si>
    <t>범주</t>
  </si>
  <si>
    <t>코드</t>
  </si>
  <si>
    <t>큰 분류</t>
  </si>
  <si>
    <t>중간 분류</t>
  </si>
  <si>
    <t>소분류</t>
  </si>
  <si>
    <t>세부</t>
  </si>
  <si>
    <t>발생 폐기물</t>
  </si>
  <si>
    <t>처리량 t</t>
  </si>
  <si>
    <t>산출물 종류</t>
  </si>
  <si>
    <t>대표 제품 100만엔 환산</t>
  </si>
  <si>
    <t>수명(년)</t>
  </si>
  <si>
    <t>가동률(%)</t>
  </si>
  <si>
    <t>가동 전력 kw</t>
  </si>
  <si>
    <t>연료 소비(L/h)</t>
  </si>
  <si>
    <t>제품 100만엔당 중량</t>
  </si>
  <si>
    <t>구성</t>
  </si>
  <si>
    <t>섬유</t>
  </si>
  <si>
    <t>목재</t>
  </si>
  <si>
    <t>펄프・종이</t>
  </si>
  <si>
    <t>화학제품</t>
  </si>
  <si>
    <t>플라스틱</t>
  </si>
  <si>
    <t>고무</t>
  </si>
  <si>
    <t>가죽</t>
  </si>
  <si>
    <t>유리</t>
  </si>
  <si>
    <t>시멘트</t>
  </si>
  <si>
    <t>가마·토석</t>
  </si>
  <si>
    <t>철강</t>
  </si>
  <si>
    <t>구리</t>
  </si>
  <si>
    <t>알루미늄</t>
  </si>
  <si>
    <t>비철금속</t>
  </si>
  <si>
    <t>기타</t>
  </si>
  <si>
    <t>프랜차이즈</t>
  </si>
  <si>
    <t>해당 없음</t>
  </si>
  <si>
    <t>결과</t>
  </si>
  <si>
    <t>카테고리</t>
  </si>
  <si>
    <t>카테고리 1「구입한 제품・서비스」</t>
  </si>
  <si>
    <t>카테고리 2 「자본재」</t>
  </si>
  <si>
    <t>카테고리 3 「scope1,2에 포함되지 않는 연료·에너지 활동」</t>
  </si>
  <si>
    <t>카테고리 4 「수송・배송(상류)」</t>
  </si>
  <si>
    <t>카테고리 5 「사업에서 나오는 폐기물」</t>
  </si>
  <si>
    <t>카테고리 6 '출장'</t>
  </si>
  <si>
    <t>카테고리 7 '고용자 통근'</t>
  </si>
  <si>
    <t>카테고리 8 「리스 자산(상류)」</t>
  </si>
  <si>
    <t>카테고리 9 「수송・배송(하류)」</t>
  </si>
  <si>
    <t>카테고리 10 "판매된 제품 가공"</t>
  </si>
  <si>
    <t>카테고리 11 '판매된 제품 사용'</t>
  </si>
  <si>
    <t>카테고리 12 '판매된 제품 폐기'</t>
  </si>
  <si>
    <t>카테고리 13 「리스 자산(하류)」</t>
  </si>
  <si>
    <t>카테고리 14 '프랜차이즈'</t>
  </si>
  <si>
    <t>카테고리 15 '투자'</t>
  </si>
  <si>
    <t>CO2 배출계</t>
  </si>
  <si>
    <t>균형</t>
  </si>
  <si>
    <t>활동량</t>
  </si>
  <si>
    <t>연료 소비량</t>
  </si>
  <si>
    <t>전력 소비량</t>
  </si>
  <si>
    <t>구매물, 서비스의 구입·계약 가격</t>
  </si>
  <si>
    <t>설비감가상각</t>
  </si>
  <si>
    <t>에너지 사용량</t>
  </si>
  <si>
    <t>구입시 운송비(제품 파생분은 카테고리 1)</t>
  </si>
  <si>
    <t>종별 폐기물 처리량</t>
  </si>
  <si>
    <t>출장비</t>
  </si>
  <si>
    <t>통근비</t>
  </si>
  <si>
    <t>차지, 차용계약비</t>
  </si>
  <si>
    <t>매출시 배송비</t>
  </si>
  <si>
    <t>임대 사업 부하</t>
  </si>
  <si>
    <t>투자 행위의 파급 환경 부하</t>
  </si>
  <si>
    <t>재활용으로 감소 공헌</t>
  </si>
  <si>
    <t>원단위</t>
  </si>
  <si>
    <t>경산성 「에너지 기원 이산화탄소 배출량 등 계산 툴」 시트 02 배출 계산표</t>
  </si>
  <si>
    <t>환경성 전기 사업자별 배출 계수 일람</t>
  </si>
  <si>
    <t>공급망을 통한 조직의 온실가스 배출량 산정을 위한 배출원단위 DB</t>
  </si>
  <si>
    <t>글로벌 IO 데이터베이스를 이용한 계산</t>
  </si>
  <si>
    <t>scope1,scope2 데이터</t>
  </si>
  <si>
    <t>CO2t/백만엔</t>
  </si>
  <si>
    <t>재생 원재료 생산</t>
  </si>
  <si>
    <t>수치</t>
  </si>
  <si>
    <t>재생품</t>
  </si>
  <si>
    <t>당사 구성 출력</t>
  </si>
  <si>
    <t>1구매</t>
  </si>
  <si>
    <t>2자본</t>
  </si>
  <si>
    <t>3 에너지 파급</t>
  </si>
  <si>
    <t>4 상류 배송</t>
  </si>
  <si>
    <t>5 사업 폐기물</t>
  </si>
  <si>
    <t>6 출장</t>
  </si>
  <si>
    <t>7 통근</t>
  </si>
  <si>
    <t>8 상류 임대</t>
  </si>
  <si>
    <t>9 하류 배송</t>
  </si>
  <si>
    <t>9 판매 후 가공</t>
  </si>
  <si>
    <t>11 사용</t>
  </si>
  <si>
    <t>12 사용 후 폐기</t>
  </si>
  <si>
    <t>13 하류 임대</t>
  </si>
  <si>
    <t>14 프랜차이즈</t>
  </si>
  <si>
    <t>15 투자</t>
  </si>
  <si>
    <t>제품</t>
  </si>
  <si>
    <t>가공</t>
  </si>
  <si>
    <t>사용</t>
  </si>
  <si>
    <t>기여</t>
  </si>
  <si>
    <t>배출</t>
  </si>
  <si>
    <t>재생 제품</t>
  </si>
  <si>
    <t>재생 소재</t>
  </si>
  <si>
    <t>A0000 일본 평균</t>
  </si>
  <si>
    <t>A9999 신재생에너지</t>
  </si>
  <si>
    <t>원료탄</t>
  </si>
  <si>
    <t>일반탄</t>
  </si>
  <si>
    <t>무연탄</t>
  </si>
  <si>
    <t>코크스</t>
  </si>
  <si>
    <t>석유 코크스</t>
  </si>
  <si>
    <t>콜타르</t>
  </si>
  <si>
    <t>석유 아스팔트</t>
  </si>
  <si>
    <t>콘덴세이트(NGL)</t>
  </si>
  <si>
    <t>원유</t>
  </si>
  <si>
    <t>가솔린</t>
  </si>
  <si>
    <t>나프타</t>
  </si>
  <si>
    <t>제트 연료유</t>
  </si>
  <si>
    <t>등유</t>
  </si>
  <si>
    <t>경유</t>
  </si>
  <si>
    <t>A 중유</t>
  </si>
  <si>
    <t>B・C중유</t>
  </si>
  <si>
    <t>액화 석유 가스 (LPG)</t>
  </si>
  <si>
    <t>액화 석유 가스 (LPG) 부피</t>
  </si>
  <si>
    <t>프로판</t>
  </si>
  <si>
    <t>부탄</t>
  </si>
  <si>
    <t>석유계 탄화수소 가스</t>
  </si>
  <si>
    <t>액화 천연 가스 (LNG)</t>
  </si>
  <si>
    <t>천연가스(LNG 이외)</t>
  </si>
  <si>
    <t>코크스로 가스</t>
  </si>
  <si>
    <t>고로가</t>
  </si>
  <si>
    <t>전로 가스</t>
  </si>
  <si>
    <t>도시가스</t>
  </si>
  <si>
    <t>연료용 : 폐재</t>
  </si>
  <si>
    <t>연료용:흑액</t>
  </si>
  <si>
    <t>연료 용 : 목재</t>
  </si>
  <si>
    <t>연료 용 : 바이오 에탄올</t>
  </si>
  <si>
    <t>연료 용 : 바이오 디젤</t>
  </si>
  <si>
    <t>연료 용 : 바이오 가스</t>
  </si>
  <si>
    <t>연료 용 : 폐 타이어</t>
  </si>
  <si>
    <t>연료 용 : 폐 플라스틱</t>
  </si>
  <si>
    <t>연료 용 : RDF</t>
  </si>
  <si>
    <t>연료 용 : RPF</t>
  </si>
  <si>
    <t>재생 용 : 강판 용 철 스크랩</t>
  </si>
  <si>
    <t>재생 용 : 봉강 용 철 스크랩</t>
  </si>
  <si>
    <t>재생 용 : 주물 용 철 스크랩</t>
  </si>
  <si>
    <t>재생용:스테인리스</t>
  </si>
  <si>
    <t>재생 용 : 전신재 용 알루미늄 스크랩</t>
  </si>
  <si>
    <t>재생 용 : 주물 용 알루미늄 스크랩</t>
  </si>
  <si>
    <t>재생용 : 재용해용 구리</t>
  </si>
  <si>
    <t>재생 용 : 제련 용 구리</t>
  </si>
  <si>
    <t>재생 용 : MIX 구리</t>
  </si>
  <si>
    <t>재생용:금</t>
  </si>
  <si>
    <t>재생 용 : MIX 골드</t>
  </si>
  <si>
    <t>재생 용 : 실버</t>
  </si>
  <si>
    <t>재생 용 : Pt</t>
  </si>
  <si>
    <t>재생용:Pd</t>
  </si>
  <si>
    <t>재생 용 : Nd</t>
  </si>
  <si>
    <t>재생 용 : Co</t>
  </si>
  <si>
    <t>재생 용 : Ni</t>
  </si>
  <si>
    <t>재생 용 : Li</t>
  </si>
  <si>
    <t>재생 용 : 수평 플라스틱</t>
  </si>
  <si>
    <t>재생 용 : 재생 플라스틱</t>
  </si>
  <si>
    <t>재생 용 : MIX 플라스틱</t>
  </si>
  <si>
    <t>재생 용 : 고무 원료</t>
  </si>
  <si>
    <t>재생 용 : 유리 원료</t>
  </si>
  <si>
    <t>재생 용 : 유리 섬유 원료</t>
  </si>
  <si>
    <t>재생 용 : 시멘트 원료</t>
  </si>
  <si>
    <t>재생 용 : 목재 칩</t>
  </si>
  <si>
    <t>구매</t>
  </si>
  <si>
    <t>서비스</t>
  </si>
  <si>
    <t>장비</t>
  </si>
  <si>
    <t>입하 수송</t>
  </si>
  <si>
    <t>선적 운송</t>
  </si>
  <si>
    <t>임대(상류)</t>
  </si>
  <si>
    <t>임대(하류)</t>
  </si>
  <si>
    <t>투자</t>
  </si>
  <si>
    <t>프랜차이즈 없음</t>
  </si>
  <si>
    <t>일괄계상</t>
  </si>
  <si>
    <t>전형적인 설명</t>
  </si>
  <si>
    <t>소재</t>
  </si>
  <si>
    <t>부품</t>
  </si>
  <si>
    <t>불타는</t>
  </si>
  <si>
    <t>슬러지</t>
  </si>
  <si>
    <t>폐유</t>
  </si>
  <si>
    <t>폐산</t>
  </si>
  <si>
    <t>폐 알칼리</t>
  </si>
  <si>
    <t>폐플라스틱류</t>
  </si>
  <si>
    <t>종이 쓰레기</t>
  </si>
  <si>
    <t>나무 쓰레기</t>
  </si>
  <si>
    <t>섬유 쓰레기</t>
  </si>
  <si>
    <t>동식물 잔류물</t>
  </si>
  <si>
    <t>동물계 고형 불필요물</t>
  </si>
  <si>
    <t>고무 쓰레기</t>
  </si>
  <si>
    <t>금속 쓰레기</t>
  </si>
  <si>
    <t>유리 세라믹 쓰레기</t>
  </si>
  <si>
    <t>광석</t>
  </si>
  <si>
    <t>갈라진</t>
  </si>
  <si>
    <t>동물의 소변</t>
  </si>
  <si>
    <t>동물 시체</t>
  </si>
  <si>
    <t>바진</t>
  </si>
  <si>
    <t>농림 어업</t>
  </si>
  <si>
    <t>광업</t>
  </si>
  <si>
    <t>식음료</t>
  </si>
  <si>
    <t>섬유 제품</t>
  </si>
  <si>
    <t>펄프・종이・목제품</t>
  </si>
  <si>
    <t>인쇄·제판</t>
  </si>
  <si>
    <t>석유·석탄제품</t>
  </si>
  <si>
    <t>플라스틱 고무 제품</t>
  </si>
  <si>
    <t>가죽 제품</t>
  </si>
  <si>
    <t>가마·토석 제품</t>
  </si>
  <si>
    <t>금속 제품</t>
  </si>
  <si>
    <t>납 기계</t>
  </si>
  <si>
    <t>생산용 기계</t>
  </si>
  <si>
    <t>상업용 기계</t>
  </si>
  <si>
    <t>전자부품</t>
  </si>
  <si>
    <t>전기 기계</t>
  </si>
  <si>
    <t>정보통신기기</t>
  </si>
  <si>
    <t>수송 기계</t>
  </si>
  <si>
    <t>기타 제조 산업 제품</t>
  </si>
  <si>
    <t>건설</t>
  </si>
  <si>
    <t>전력·열</t>
  </si>
  <si>
    <t>수도</t>
  </si>
  <si>
    <t>폐기물 처리</t>
  </si>
  <si>
    <t>상업</t>
  </si>
  <si>
    <t>금융·보험</t>
  </si>
  <si>
    <t>부동산</t>
  </si>
  <si>
    <t>운수·우편</t>
  </si>
  <si>
    <t>정보통신</t>
  </si>
  <si>
    <t>공무</t>
  </si>
  <si>
    <t>교육·연구</t>
  </si>
  <si>
    <t>의료·복지</t>
  </si>
  <si>
    <t>그 밖에 분류되지 않는 회원제단체</t>
  </si>
  <si>
    <t>대 사업소 서비스</t>
  </si>
  <si>
    <t>대 개인 서비스</t>
  </si>
  <si>
    <t>사무용품</t>
  </si>
  <si>
    <t>분류 불명</t>
  </si>
  <si>
    <t>경작 농업</t>
  </si>
  <si>
    <t>축산</t>
  </si>
  <si>
    <t>농업 서비스</t>
  </si>
  <si>
    <t>임업</t>
  </si>
  <si>
    <t>어업</t>
  </si>
  <si>
    <t>석탄·원유·천연가스</t>
  </si>
  <si>
    <t>기타 광업</t>
  </si>
  <si>
    <t>식료품</t>
  </si>
  <si>
    <t>음료</t>
  </si>
  <si>
    <t>사료·유기질 비료(별게 제외)</t>
  </si>
  <si>
    <t>담배</t>
  </si>
  <si>
    <t>섬유 산업 제품</t>
  </si>
  <si>
    <t>의류·기타 섬유 기제품</t>
  </si>
  <si>
    <t>목재・목제품</t>
  </si>
  <si>
    <t>가구・장비품</t>
  </si>
  <si>
    <t>펄프, 종이, 판지, 가공지</t>
  </si>
  <si>
    <t>종이 가공품</t>
  </si>
  <si>
    <t>인쇄·제판·제본</t>
  </si>
  <si>
    <t>화학 비료</t>
  </si>
  <si>
    <t>무기 화학 공업 제품</t>
  </si>
  <si>
    <t>석유화학계 기초제품</t>
  </si>
  <si>
    <t>유기화학공업제품(석유화학계 기초제품・합성수지를 제외한다.)</t>
  </si>
  <si>
    <t>합성수지</t>
  </si>
  <si>
    <t>화학 섬유</t>
  </si>
  <si>
    <t>의약품</t>
  </si>
  <si>
    <t>화학 최종 제품(의약품 제외)</t>
  </si>
  <si>
    <t>석유 제품</t>
  </si>
  <si>
    <t>석탄 제품</t>
  </si>
  <si>
    <t>플라스틱 제품</t>
  </si>
  <si>
    <t>고무 제품</t>
  </si>
  <si>
    <t>핥아 가죽 · 가죽 제품 · 모피</t>
  </si>
  <si>
    <t>유리 및 유리 제품</t>
  </si>
  <si>
    <t>시멘트 시멘트 제품</t>
  </si>
  <si>
    <t>도자기</t>
  </si>
  <si>
    <t>기타 가마 및 토석 제품</t>
  </si>
  <si>
    <t>선철·조강</t>
  </si>
  <si>
    <t>강재</t>
  </si>
  <si>
    <t>주조 단조품(철)</t>
  </si>
  <si>
    <t>기타 철강 제품</t>
  </si>
  <si>
    <t>비철금속제련·정제</t>
  </si>
  <si>
    <t>비철금속 가공 제품</t>
  </si>
  <si>
    <t>건설용・건축용 금속 제품</t>
  </si>
  <si>
    <t>기타 금속 제품</t>
  </si>
  <si>
    <t>전자 장치</t>
  </si>
  <si>
    <t>기타 전자 부품</t>
  </si>
  <si>
    <t>산업용 전기 장비</t>
  </si>
  <si>
    <t>민생용 전기 기기</t>
  </si>
  <si>
    <t>전자 응용 장치 · 전기 계측기</t>
  </si>
  <si>
    <t>기타 전기 기계</t>
  </si>
  <si>
    <t>통신·영상·음향 기기</t>
  </si>
  <si>
    <t>전자 계산기·동 부속 장치</t>
  </si>
  <si>
    <t>승용차</t>
  </si>
  <si>
    <t>기타 자동차</t>
  </si>
  <si>
    <t>자동차 부품·동 부속품</t>
  </si>
  <si>
    <t>선박·동 수리</t>
  </si>
  <si>
    <t>기타 수송기계・동수리</t>
  </si>
  <si>
    <t>재생 자원 회수·가공 처리</t>
  </si>
  <si>
    <t>건축</t>
  </si>
  <si>
    <t>건설 수리</t>
  </si>
  <si>
    <t>공공사업</t>
  </si>
  <si>
    <t>기타 토목 건설</t>
  </si>
  <si>
    <t>부동산 중개 및 임대</t>
  </si>
  <si>
    <t>주택 임대료</t>
  </si>
  <si>
    <t>주택 임대료(귀속 임대료)</t>
  </si>
  <si>
    <t>철도 수송</t>
  </si>
  <si>
    <t>도로 수송 (자가 수송 제외)</t>
  </si>
  <si>
    <t>자가 수송</t>
  </si>
  <si>
    <t>수운</t>
  </si>
  <si>
    <t>항공 수송</t>
  </si>
  <si>
    <t>화물 이용 운송</t>
  </si>
  <si>
    <t>창고</t>
  </si>
  <si>
    <t>운수 부대 서비스</t>
  </si>
  <si>
    <t>우편·신서편</t>
  </si>
  <si>
    <t>통신</t>
  </si>
  <si>
    <t>방송</t>
  </si>
  <si>
    <t>정보 서비스</t>
  </si>
  <si>
    <t>인터넷 부수 서비스</t>
  </si>
  <si>
    <t>영상·음성·문자 정보 제작</t>
  </si>
  <si>
    <t>교육</t>
  </si>
  <si>
    <t>연구</t>
  </si>
  <si>
    <t>의료</t>
  </si>
  <si>
    <t>보건 위생</t>
  </si>
  <si>
    <t>사회보험·사회복지</t>
  </si>
  <si>
    <t>간호</t>
  </si>
  <si>
    <t>물품 임대 서비스</t>
  </si>
  <si>
    <t>광고</t>
  </si>
  <si>
    <t>자동차 정비·기계 수리</t>
  </si>
  <si>
    <t>기타 대 사업소 서비스</t>
  </si>
  <si>
    <t>숙박업</t>
  </si>
  <si>
    <t>음식 서비스</t>
  </si>
  <si>
    <t>세탁·이용·미용·욕장업</t>
  </si>
  <si>
    <t>엔터테인먼트 서비스</t>
  </si>
  <si>
    <t>기타 대 개인 서비스</t>
  </si>
  <si>
    <t>쌀</t>
  </si>
  <si>
    <t>보리류</t>
  </si>
  <si>
    <t>이모류</t>
  </si>
  <si>
    <t>콩류</t>
  </si>
  <si>
    <t>야채(노지)</t>
  </si>
  <si>
    <t>야채(시설)</t>
  </si>
  <si>
    <t>열매</t>
  </si>
  <si>
    <t>설탕 원료 작물</t>
  </si>
  <si>
    <t>음료용 작물</t>
  </si>
  <si>
    <t>기타 식용 경작 작물</t>
  </si>
  <si>
    <t>사료작물</t>
  </si>
  <si>
    <t>종묘</t>
  </si>
  <si>
    <t>꽃꽃·꽃목류</t>
  </si>
  <si>
    <t>기타 비식용 경작 작물</t>
  </si>
  <si>
    <t>낙농</t>
  </si>
  <si>
    <t>고기 소</t>
  </si>
  <si>
    <t>돼지</t>
  </si>
  <si>
    <t>닭 계란</t>
  </si>
  <si>
    <t>고기닭</t>
  </si>
  <si>
    <t>기타 축산</t>
  </si>
  <si>
    <t>수의학</t>
  </si>
  <si>
    <t>농업 서비스(수의업 제외)</t>
  </si>
  <si>
    <t>육림</t>
  </si>
  <si>
    <t>특용림산물(사냥업 포함)</t>
  </si>
  <si>
    <t>해면 어업</t>
  </si>
  <si>
    <t>해면 양식업</t>
  </si>
  <si>
    <t>내수면 어업</t>
  </si>
  <si>
    <t>내수면 양식업</t>
  </si>
  <si>
    <t>자갈 · 채석</t>
  </si>
  <si>
    <t>쇄석</t>
  </si>
  <si>
    <t>기타 미네랄</t>
  </si>
  <si>
    <t>육류</t>
  </si>
  <si>
    <t>낙농품</t>
  </si>
  <si>
    <t>기타 축산 식료품</t>
  </si>
  <si>
    <t>냉동 해산물</t>
  </si>
  <si>
    <t>소금, 말린, 군 제품</t>
  </si>
  <si>
    <t>수산 병 · 간식</t>
  </si>
  <si>
    <t>비틀림 제품</t>
  </si>
  <si>
    <t>기타 수산 식료품</t>
  </si>
  <si>
    <t>정곡</t>
  </si>
  <si>
    <t>밀링</t>
  </si>
  <si>
    <t>면류</t>
  </si>
  <si>
    <t>빵류</t>
  </si>
  <si>
    <t>과자류</t>
  </si>
  <si>
    <t>농산 보존 식료품</t>
  </si>
  <si>
    <t>설탕</t>
  </si>
  <si>
    <t>전분</t>
  </si>
  <si>
    <t>포도당, 물방울, 이성화당</t>
  </si>
  <si>
    <t>동식물 유지</t>
  </si>
  <si>
    <t>조미료</t>
  </si>
  <si>
    <t>냉동 요리 식품</t>
  </si>
  <si>
    <t>레토르트 음식</t>
  </si>
  <si>
    <t>그래 유채, 스시, 도시락</t>
  </si>
  <si>
    <t>기타 식료품</t>
  </si>
  <si>
    <t>청주</t>
  </si>
  <si>
    <t>맥주류</t>
  </si>
  <si>
    <t>위스키류</t>
  </si>
  <si>
    <t>기타 주류</t>
  </si>
  <si>
    <t>차・커피</t>
  </si>
  <si>
    <t>청량음료</t>
  </si>
  <si>
    <t>제빙</t>
  </si>
  <si>
    <t>사료</t>
  </si>
  <si>
    <t>유기질 비료(별게 제외)</t>
  </si>
  <si>
    <t>방적사</t>
  </si>
  <si>
    <t>면·수프 직물(합섬 단섬유 직물을 포함한다.)</t>
  </si>
  <si>
    <t>실크·인 비단 직물(합섬장 섬유 직물을 포함한다.)</t>
  </si>
  <si>
    <t>기타 직물</t>
  </si>
  <si>
    <t>니트 원단</t>
  </si>
  <si>
    <t>염색 정리</t>
  </si>
  <si>
    <t>기타 섬유 산업 제품</t>
  </si>
  <si>
    <t>직물 제복</t>
  </si>
  <si>
    <t>니트 제복</t>
  </si>
  <si>
    <t>그 외의 의복・몸의 회전품</t>
  </si>
  <si>
    <t>침구</t>
  </si>
  <si>
    <t>주탄 · 바닥 양탄자</t>
  </si>
  <si>
    <t>기타 섬유 기성품</t>
  </si>
  <si>
    <t>제재</t>
  </si>
  <si>
    <t>합판·집성재</t>
  </si>
  <si>
    <t>목재 칩</t>
  </si>
  <si>
    <t>기타 나무 제품</t>
  </si>
  <si>
    <t>나무 가구</t>
  </si>
  <si>
    <t>금속 가구</t>
  </si>
  <si>
    <t>목제 가구</t>
  </si>
  <si>
    <t>그 외의 가구・장비품</t>
  </si>
  <si>
    <t>펄프</t>
  </si>
  <si>
    <t>서양 종이 · 일본 종이</t>
  </si>
  <si>
    <t>판지</t>
  </si>
  <si>
    <t>골판지</t>
  </si>
  <si>
    <t>도공지·건설용 가공지</t>
  </si>
  <si>
    <t>골판지 상자</t>
  </si>
  <si>
    <t>기타 종이 용기</t>
  </si>
  <si>
    <t>종이 위생 재료·용품</t>
  </si>
  <si>
    <t>기타 펄프, 종이, 종이 가공품</t>
  </si>
  <si>
    <t>소다 산업 제품</t>
  </si>
  <si>
    <t>무기 안료</t>
  </si>
  <si>
    <t>압축 가스·액화 가스</t>
  </si>
  <si>
    <t>소금</t>
  </si>
  <si>
    <t>기타 무기 화학 공업 제품</t>
  </si>
  <si>
    <t>석유화학 기초 제품</t>
  </si>
  <si>
    <t>석유화학계 방향족 제품</t>
  </si>
  <si>
    <t>지방족 중간물</t>
  </si>
  <si>
    <t>환식 중간물, 합성 염료, 유기 안료</t>
  </si>
  <si>
    <t>합성 고무</t>
  </si>
  <si>
    <t>메탄 유도품</t>
  </si>
  <si>
    <t>가소제</t>
  </si>
  <si>
    <t>기타 유기 화학 산업 제품</t>
  </si>
  <si>
    <t>열경화성 수지</t>
  </si>
  <si>
    <t>열가소성 수지</t>
  </si>
  <si>
    <t>고기능성 수지</t>
  </si>
  <si>
    <t>기타 합성수지</t>
  </si>
  <si>
    <t>유지 가공 제품·계면 활성제</t>
  </si>
  <si>
    <t>화장품・치마</t>
  </si>
  <si>
    <t>페인트</t>
  </si>
  <si>
    <t>인쇄 잉크</t>
  </si>
  <si>
    <t>농약</t>
  </si>
  <si>
    <t>젤라틴·접착제</t>
  </si>
  <si>
    <t>사진 감광 재료</t>
  </si>
  <si>
    <t>기타 화학 최종 제품</t>
  </si>
  <si>
    <t>포장재</t>
  </si>
  <si>
    <t>타이어 및 튜브</t>
  </si>
  <si>
    <t>기타 고무 제품</t>
  </si>
  <si>
    <t>가죽 신발</t>
  </si>
  <si>
    <t>핥아 가죽 · 가죽 제품 · 모피 (가죽 신발 제외)</t>
  </si>
  <si>
    <t>판유리・안전유리</t>
  </si>
  <si>
    <t>유리 섬유·동제품</t>
  </si>
  <si>
    <t>기타 유리 제품</t>
  </si>
  <si>
    <t>원시 콘크리트</t>
  </si>
  <si>
    <t>시멘트 제품</t>
  </si>
  <si>
    <t>내화물</t>
  </si>
  <si>
    <t>기타 건설용 토석 제품</t>
  </si>
  <si>
    <t>탄소·흑연 제품</t>
  </si>
  <si>
    <t>연마재</t>
  </si>
  <si>
    <t>선철</t>
  </si>
  <si>
    <t>페로알로이</t>
  </si>
  <si>
    <t>조강(전로)</t>
  </si>
  <si>
    <t>조강(전기로)</t>
  </si>
  <si>
    <t>열간 압연 강재</t>
  </si>
  <si>
    <t>강관</t>
  </si>
  <si>
    <t>냉간 마무리 강재</t>
  </si>
  <si>
    <t>도금 강재</t>
  </si>
  <si>
    <t>주조 단강</t>
  </si>
  <si>
    <t>주철관</t>
  </si>
  <si>
    <t>주철품・단공품(철)</t>
  </si>
  <si>
    <t>철강 샤슬릿업</t>
  </si>
  <si>
    <t>납·아연(재생 포함)</t>
  </si>
  <si>
    <t>알루미늄 (재생 포함)</t>
  </si>
  <si>
    <t>기타 비철금속금</t>
  </si>
  <si>
    <t>전선・케이블</t>
  </si>
  <si>
    <t>광섬유 케이블</t>
  </si>
  <si>
    <t>신동품</t>
  </si>
  <si>
    <t>알루미늄 압연 제품</t>
  </si>
  <si>
    <t>비철금속 소형재</t>
  </si>
  <si>
    <t>핵연료</t>
  </si>
  <si>
    <t>기타 비철금속 제품</t>
  </si>
  <si>
    <t>건설용 금속 제품</t>
  </si>
  <si>
    <t>건축용 금속 제품</t>
  </si>
  <si>
    <t>가스·석유기기·난방·조리장치</t>
  </si>
  <si>
    <t>볼트 너트 리벳 스프링</t>
  </si>
  <si>
    <t>금속제 용기·제 캔판금 제품</t>
  </si>
  <si>
    <t>배관공사 부속품・분말이나 금제품・도구류</t>
  </si>
  <si>
    <t>보일러</t>
  </si>
  <si>
    <t>터빈</t>
  </si>
  <si>
    <t>원동기</t>
  </si>
  <si>
    <t>펌프 및 압축기</t>
  </si>
  <si>
    <t>운반 기계</t>
  </si>
  <si>
    <t>냉동기・온습조정장치</t>
  </si>
  <si>
    <t>베어링</t>
  </si>
  <si>
    <t>기타 땜납 기계</t>
  </si>
  <si>
    <t>농업용 기계</t>
  </si>
  <si>
    <t>건설·광산기계</t>
  </si>
  <si>
    <t>섬유 기계</t>
  </si>
  <si>
    <t>생활 관련 산업용 기계</t>
  </si>
  <si>
    <t>화학 기계</t>
  </si>
  <si>
    <t>주조 장치 · 플라스틱 가공 기계</t>
  </si>
  <si>
    <t>금속 공작 기계</t>
  </si>
  <si>
    <t>금속 가공 기계</t>
  </si>
  <si>
    <t>기계 공구</t>
  </si>
  <si>
    <t>반도체 제조 장치</t>
  </si>
  <si>
    <t>금형</t>
  </si>
  <si>
    <t>진공장치・진공기기</t>
  </si>
  <si>
    <t>로봇</t>
  </si>
  <si>
    <t>기타 생산용 기계</t>
  </si>
  <si>
    <t>복사기</t>
  </si>
  <si>
    <t>기타 사무용 기계</t>
  </si>
  <si>
    <t>서비스용・오락용 기기</t>
  </si>
  <si>
    <t>측정 장비</t>
  </si>
  <si>
    <t>의료용 기계기구</t>
  </si>
  <si>
    <t>광학 기계·렌즈</t>
  </si>
  <si>
    <t>무기</t>
  </si>
  <si>
    <t>반도체 소자</t>
  </si>
  <si>
    <t>집적 회로</t>
  </si>
  <si>
    <t>액정 패널</t>
  </si>
  <si>
    <t>플랫 패널·전자관</t>
  </si>
  <si>
    <t>기록 미디어</t>
  </si>
  <si>
    <t>전자회로</t>
  </si>
  <si>
    <t>회전 전기 기계</t>
  </si>
  <si>
    <t>변압기·변성기</t>
  </si>
  <si>
    <t>개폐제어장치・배전반</t>
  </si>
  <si>
    <t>배선기구</t>
  </si>
  <si>
    <t>내연기관전장품</t>
  </si>
  <si>
    <t>기타 산업용 전기 장비</t>
  </si>
  <si>
    <t>민생용 에어컨디셔너</t>
  </si>
  <si>
    <t>민생용 전기 기기(에어컨 제외)</t>
  </si>
  <si>
    <t>전자 응용 장치</t>
  </si>
  <si>
    <t>전기 계측기</t>
  </si>
  <si>
    <t>전구류</t>
  </si>
  <si>
    <t>전기 조명기구</t>
  </si>
  <si>
    <t>배터리</t>
  </si>
  <si>
    <t>기타 전기 기계 기구</t>
  </si>
  <si>
    <t>유선 통신 장비</t>
  </si>
  <si>
    <t>휴대 전화</t>
  </si>
  <si>
    <t>무선 통신 기기(휴대폰 제외)</t>
  </si>
  <si>
    <t>라디오 TV 수신기</t>
  </si>
  <si>
    <t>기타 통신 장비</t>
  </si>
  <si>
    <t>비디오 기기・디지털 카메라</t>
  </si>
  <si>
    <t>전기 음향 장비</t>
  </si>
  <si>
    <t>개인용 컴퓨터</t>
  </si>
  <si>
    <t>전자 계산기 본체(PC를 제외한다.)</t>
  </si>
  <si>
    <t>전자 계산기 부속 장치</t>
  </si>
  <si>
    <t>트럭, 버스, 기타 자동차</t>
  </si>
  <si>
    <t>이륜차</t>
  </si>
  <si>
    <t>자동차용 내연기관</t>
  </si>
  <si>
    <t>자동차 부품</t>
  </si>
  <si>
    <t>강선</t>
  </si>
  <si>
    <t>기타 선박</t>
  </si>
  <si>
    <t>선박 내연 기관</t>
  </si>
  <si>
    <t>선박 수리</t>
  </si>
  <si>
    <t>철도 차량</t>
  </si>
  <si>
    <t>철도 차량 수리</t>
  </si>
  <si>
    <t>항공기</t>
  </si>
  <si>
    <t>항공기 수리</t>
  </si>
  <si>
    <t>자전거</t>
  </si>
  <si>
    <t>기타 운송 기계</t>
  </si>
  <si>
    <t>암구</t>
  </si>
  <si>
    <t>운동용품</t>
  </si>
  <si>
    <t>신변세화품</t>
  </si>
  <si>
    <t>시계</t>
  </si>
  <si>
    <t>악기</t>
  </si>
  <si>
    <t>필기구 및 문구</t>
  </si>
  <si>
    <t>다다미・짚 가공품</t>
  </si>
  <si>
    <t>정보기록</t>
  </si>
  <si>
    <t>주택건축(목조)</t>
  </si>
  <si>
    <t>주택건축(비목조)</t>
  </si>
  <si>
    <t>비주택 건축(목조)</t>
  </si>
  <si>
    <t>비주택건축(비목조)</t>
  </si>
  <si>
    <t>도로관계 공공사업</t>
  </si>
  <si>
    <t>하천·하수도·그 외의 공공 사업</t>
  </si>
  <si>
    <t>농림관계 공공사업</t>
  </si>
  <si>
    <t>철도 궤도 건설</t>
  </si>
  <si>
    <t>전력 시설 건설</t>
  </si>
  <si>
    <t>전기통신시설 건설</t>
  </si>
  <si>
    <t>사업용 전력</t>
  </si>
  <si>
    <t>자가 발전</t>
  </si>
  <si>
    <t>열 공급업</t>
  </si>
  <si>
    <t>상수도·간이 수도</t>
  </si>
  <si>
    <t>산업용수</t>
  </si>
  <si>
    <t>하수도 ★★</t>
  </si>
  <si>
    <t>폐기물 처리(공영)★★</t>
  </si>
  <si>
    <t>폐기물 처리(산업)</t>
  </si>
  <si>
    <t>도매</t>
  </si>
  <si>
    <t>소매</t>
  </si>
  <si>
    <t>금융</t>
  </si>
  <si>
    <t>생명 보험</t>
  </si>
  <si>
    <t>손해보험</t>
  </si>
  <si>
    <t>부동산 중개·관리업</t>
  </si>
  <si>
    <t>부동산 임대업</t>
  </si>
  <si>
    <t>철도 여객 수송</t>
  </si>
  <si>
    <t>철도화물 운송</t>
  </si>
  <si>
    <t>버스</t>
  </si>
  <si>
    <t>하이어 택시</t>
  </si>
  <si>
    <t>도로화물 운송 (자가 운송 제외)</t>
  </si>
  <si>
    <t>자가운송(여객자동차)</t>
  </si>
  <si>
    <t>자가운송(화물자동차)</t>
  </si>
  <si>
    <t>외양 수송</t>
  </si>
  <si>
    <t>연해·내수면 수송</t>
  </si>
  <si>
    <t>항만 운송</t>
  </si>
  <si>
    <t>곤포</t>
  </si>
  <si>
    <t>도로 수송 시설 제공</t>
  </si>
  <si>
    <t>수운 시설 관리(국공영) ★★</t>
  </si>
  <si>
    <t>수운 시설 관리</t>
  </si>
  <si>
    <t>수운 부대 서비스</t>
  </si>
  <si>
    <t>항공 시설 관리(공영) ★★</t>
  </si>
  <si>
    <t>항공 시설 관리</t>
  </si>
  <si>
    <t>항공 부대 서비스</t>
  </si>
  <si>
    <t>여행·기타 운수 부대 서비스</t>
  </si>
  <si>
    <t>고정 전기 통신</t>
  </si>
  <si>
    <t>이동 통신</t>
  </si>
  <si>
    <t>전기통신에 부대하는 서비스</t>
  </si>
  <si>
    <t>공공방송</t>
  </si>
  <si>
    <t>민간방송</t>
  </si>
  <si>
    <t>유선방송</t>
  </si>
  <si>
    <t>영상·음성·문자 정보 제작(신문·출판을 제외한다.)</t>
  </si>
  <si>
    <t>신문</t>
  </si>
  <si>
    <t>출판</t>
  </si>
  <si>
    <t>공무(중앙)★★</t>
  </si>
  <si>
    <t>공무(지방)★★</t>
  </si>
  <si>
    <t>학교교육(국공립)★★</t>
  </si>
  <si>
    <t>학교교육(사립)★</t>
  </si>
  <si>
    <t>학교급식(국공립)★★</t>
  </si>
  <si>
    <t>학교급식(사립)★</t>
  </si>
  <si>
    <t>사회교육(국공립)★★</t>
  </si>
  <si>
    <t>사회교육(비영리)★</t>
  </si>
  <si>
    <t>기타 교육훈련기관(국공립)★★</t>
  </si>
  <si>
    <t>기타 교육훈련기관</t>
  </si>
  <si>
    <t>자연과학연구기관(국공립)★★</t>
  </si>
  <si>
    <t>인문・사회과학연구기관(국공립)★★</t>
  </si>
  <si>
    <t>자연과학연구기관(비영리)★</t>
  </si>
  <si>
    <t>인문·사회 과학 연구 기관(비영리)★</t>
  </si>
  <si>
    <t>자연과학연구기관</t>
  </si>
  <si>
    <t>인문·사회과학연구기관</t>
  </si>
  <si>
    <t>기업 내 연구 개발</t>
  </si>
  <si>
    <t>의료(입원 진료)</t>
  </si>
  <si>
    <t>의료(입원외 진료)</t>
  </si>
  <si>
    <t>의료(치과 진료)</t>
  </si>
  <si>
    <t>의료(조제)</t>
  </si>
  <si>
    <t>의료(기타 의료 서비스)</t>
  </si>
  <si>
    <t>보건위생(국공립)★★</t>
  </si>
  <si>
    <t>사회보험 사업★★</t>
  </si>
  <si>
    <t>사회복지(국공립)★★</t>
  </si>
  <si>
    <t>사회복지(비영리)★</t>
  </si>
  <si>
    <t>사회 복지</t>
  </si>
  <si>
    <t>탁아소</t>
  </si>
  <si>
    <t>개호(시설 서비스)</t>
  </si>
  <si>
    <t>개호(시설 서비스 제외)</t>
  </si>
  <si>
    <t>회원제 기업단체</t>
  </si>
  <si>
    <t>대가계 민간 비영리 단체(별게 제외) ★</t>
  </si>
  <si>
    <t>물품 임대업(대차를 제외한다.)</t>
  </si>
  <si>
    <t>대여 자동차업</t>
  </si>
  <si>
    <t>자동차 정비</t>
  </si>
  <si>
    <t>기계 수리</t>
  </si>
  <si>
    <t>법무, 재무, 회계 서비스</t>
  </si>
  <si>
    <t>토목 건축 서비스</t>
  </si>
  <si>
    <t>노동자 파견 서비스</t>
  </si>
  <si>
    <t>건물 서비스</t>
  </si>
  <si>
    <t>경비업</t>
  </si>
  <si>
    <t>음식점</t>
  </si>
  <si>
    <t>운반·배달 음식 서비스</t>
  </si>
  <si>
    <t>세탁업</t>
  </si>
  <si>
    <t>이용업</t>
  </si>
  <si>
    <t>미용업</t>
  </si>
  <si>
    <t>목욕업</t>
  </si>
  <si>
    <t>그 외의 세탁・이용・미용・욕조업</t>
  </si>
  <si>
    <t>영화관</t>
  </si>
  <si>
    <t>흥행장(영화관 제외) · 흥행단</t>
  </si>
  <si>
    <t>경륜·경마 등의 경주장·경기단</t>
  </si>
  <si>
    <t>스포츠 시설 제공업·공원·유원지</t>
  </si>
  <si>
    <t>유희장</t>
  </si>
  <si>
    <t>기타 엔터테인먼트</t>
  </si>
  <si>
    <t>사진업</t>
  </si>
  <si>
    <t>관혼장 제업</t>
  </si>
  <si>
    <t>개인교수업</t>
  </si>
  <si>
    <t>각종 수리업(별게 제외)</t>
  </si>
  <si>
    <t>항목별 GHG 파생 배출량 상위 3개 항목(ton)</t>
  </si>
  <si>
    <t>SCOPE1,2,3 산정 CO2 배출량</t>
  </si>
  <si>
    <t>KR</t>
    <phoneticPr fontId="2"/>
  </si>
  <si>
    <t>แผ่นคำนวณ CO2 Simple CO2 AccounT(SCAT1.2.3)plus</t>
  </si>
  <si>
    <t>รหัสผ่านหมายเหตุ 2)</t>
  </si>
  <si>
    <t>เชื้อเพลิง</t>
  </si>
  <si>
    <t>ประเภทหมายเหตุ 3)</t>
  </si>
  <si>
    <t>ปริมาณหมายเหตุ 4)</t>
  </si>
  <si>
    <t>หน่วย</t>
  </si>
  <si>
    <t>พลังงานไฟฟ้า</t>
  </si>
  <si>
    <t>จำนวน</t>
  </si>
  <si>
    <t>ทั้งหมด</t>
  </si>
  <si>
    <t>ยอดขาย</t>
  </si>
  <si>
    <t>หนึ่งล้านเยน</t>
  </si>
  <si>
    <t>การปล่อย CO2 โดยตรงต่อล้านเยน</t>
  </si>
  <si>
    <t>ตัน/ล้านเยน</t>
  </si>
  <si>
    <t>การปล่อย CO2 ทั้งทางตรงและทางอ้อมต่อล้านเยน</t>
  </si>
  <si>
    <t>ชื่อรายการ</t>
  </si>
  <si>
    <t>มูลค่าธุรกรรม (ล้านเยน)</t>
  </si>
  <si>
    <t>หมวดหมู่</t>
  </si>
  <si>
    <t>รหัส</t>
  </si>
  <si>
    <t>การจำแนกขนาดใหญ่</t>
  </si>
  <si>
    <t>การจำแนกประเภทกลาง</t>
  </si>
  <si>
    <t>การจำแนกประเภทย่อย</t>
  </si>
  <si>
    <t>รายละเอียด</t>
  </si>
  <si>
    <t>ของเสียที่เกิดขึ้น</t>
  </si>
  <si>
    <t>ปริมาณงาน t</t>
  </si>
  <si>
    <t>ประเภทสินค้า</t>
  </si>
  <si>
    <t>สินค้าตัวแทนแปลงเป็น 1 ล้านเยน</t>
  </si>
  <si>
    <t>อายุการใช้งาน (ปี)</t>
  </si>
  <si>
    <t>เวลาทำงาน (%)</t>
  </si>
  <si>
    <t>กำลังไฟฟ้า kw</t>
  </si>
  <si>
    <t>ปริมาณการใช้เชื้อเพลิง (L/h)</t>
  </si>
  <si>
    <t>น้ำหนักผลิตภัณฑ์ต่อล้านเยน</t>
  </si>
  <si>
    <t>รัฐธรรมนูญ</t>
  </si>
  <si>
    <t>ไฟเบอร์</t>
  </si>
  <si>
    <t>ไม้</t>
  </si>
  <si>
    <t>เยื่อกระดาษ/กระดาษ</t>
  </si>
  <si>
    <t>ผลิตภัณฑ์เคมี</t>
  </si>
  <si>
    <t>พลาสติก</t>
  </si>
  <si>
    <t>ยาง</t>
  </si>
  <si>
    <t>หนัง</t>
  </si>
  <si>
    <t>กระจก</t>
  </si>
  <si>
    <t>ปูนซีเมนต์</t>
  </si>
  <si>
    <t>เซรามิก ดิน และหิน</t>
  </si>
  <si>
    <t>เหล็ก</t>
  </si>
  <si>
    <t>ทองแดง</t>
  </si>
  <si>
    <t>อลูมิเนียม</t>
  </si>
  <si>
    <t>โลหะนอกกลุ่มเหล็ก</t>
  </si>
  <si>
    <t>คนอื่น</t>
  </si>
  <si>
    <t>แฟรนไชส์</t>
  </si>
  <si>
    <t>ไม่สามารถใช้ได้</t>
  </si>
  <si>
    <t>ผลลัพธ์</t>
  </si>
  <si>
    <t>ขอบเขต1</t>
  </si>
  <si>
    <t>ขอบเขต2</t>
  </si>
  <si>
    <t>หมวด 1 “สินค้าและบริการที่ซื้อ”</t>
  </si>
  <si>
    <t>หมวด 2 “สินค้าทุน”</t>
  </si>
  <si>
    <t>หมวด 3 “กิจกรรมเชื้อเพลิงและพลังงานที่ไม่รวมอยู่ในขอบเขต 1 และ 2”</t>
  </si>
  <si>
    <t>หมวด 4 "การขนส่งและการส่งมอบ (ต้นน้ำ)"</t>
  </si>
  <si>
    <t>หมวด 5 “ของเสียจากการดำเนินงาน”</t>
  </si>
  <si>
    <t>หมวด 6 “การเดินทางเพื่อธุรกิจ”</t>
  </si>
  <si>
    <t>หมวด 7 “นายจ้างเดินทางไปกลับ”</t>
  </si>
  <si>
    <t>หมวด 8 “ทรัพย์สินที่เช่า (ต้นน้ำ)”</t>
  </si>
  <si>
    <t>หมวด 9 “การขนส่งและการส่งมอบ (ปลายน้ำ)”</t>
  </si>
  <si>
    <t>หมวด 10 “การแปรรูปสินค้าที่ขาย”</t>
  </si>
  <si>
    <t>หมวด 11 “การใช้สินค้าที่ขาย”</t>
  </si>
  <si>
    <t>หมวด 12 “การจำหน่ายสินค้าที่จำหน่ายแล้ว”</t>
  </si>
  <si>
    <t>หมวด 13 “ทรัพย์สินที่เช่า (ปลายน้ำ)”</t>
  </si>
  <si>
    <t>หมวด 14 “แฟรนไชส์”</t>
  </si>
  <si>
    <t>หมวด 15 “การลงทุน”</t>
  </si>
  <si>
    <t>เครื่องวัดการปล่อย CO2</t>
  </si>
  <si>
    <t>สมดุล</t>
  </si>
  <si>
    <t>กิจกรรม</t>
  </si>
  <si>
    <t>การบริโภคน้ำมันเชื้อเพลิง</t>
  </si>
  <si>
    <t>การใช้พลังงาน</t>
  </si>
  <si>
    <t>ราคาซื้อ/สัญญาสินค้าและบริการ</t>
  </si>
  <si>
    <t>ค่าเสื่อมราคาอุปกรณ์</t>
  </si>
  <si>
    <t>ค่าขนส่ง ณ เวลาที่ซื้อ (หมวด 1 สำหรับอนุพันธ์ของผลิตภัณฑ์)</t>
  </si>
  <si>
    <t>ปริมาณของเสียแยกตามประเภท</t>
  </si>
  <si>
    <t>ค่าใช้จ่ายในการเดินทาง</t>
  </si>
  <si>
    <t>ค่าเดินทาง</t>
  </si>
  <si>
    <t>ที่ดินสิทธิการเช่า ค่าธรรมเนียมสัญญาเช่า</t>
  </si>
  <si>
    <t>ค่าขนส่ง ณ เวลาขาย</t>
  </si>
  <si>
    <t>ภาระธุรกิจให้เช่า</t>
  </si>
  <si>
    <t>ผลกระทบต่อสิ่งแวดล้อมของกิจกรรมการลงทุน</t>
  </si>
  <si>
    <t>มีส่วนร่วมในการลดโดยการรีไซเคิล</t>
  </si>
  <si>
    <t>หน่วยพื้นฐาน</t>
  </si>
  <si>
    <t>กระทรวงเศรษฐกิจ การค้า และอุตสาหกรรม "เครื่องมือคำนวณการปล่อย CO2 ที่ได้จากพลังงาน" เอกสาร 02 ตารางการคำนวณการปล่อยมลพิษ</t>
  </si>
  <si>
    <t>กระทรวงสิ่งแวดล้อม รายชื่อปัจจัยการปล่อยมลพิษ โดย บริษัท พลังงานไฟฟ้า</t>
  </si>
  <si>
    <t>ฐานข้อมูลความเข้มข้นของการปล่อยก๊าซเรือนกระจกสำหรับการคำนวณการปล่อยก๊าซเรือนกระจกขององค์กรผ่านห่วงโซ่อุปทาน</t>
  </si>
  <si>
    <t>คำนวณโดยใช้ฐานข้อมูล IO ทั่วโลก</t>
  </si>
  <si>
    <t>ข้อมูลของขอบเขต1และขอบเขต2</t>
  </si>
  <si>
    <t>CO2t/ล้านเยน</t>
  </si>
  <si>
    <t>การผลิตวัตถุดิบรีไซเคิล</t>
  </si>
  <si>
    <t>ค่าตัวเลข</t>
  </si>
  <si>
    <t>สินค้าตกแต่งใหม่</t>
  </si>
  <si>
    <t>ผลลัพธ์การกำหนดค่าของเรา</t>
  </si>
  <si>
    <t>ซื้อ 1 รายการ</t>
  </si>
  <si>
    <t>2 ทุน</t>
  </si>
  <si>
    <t>3ระลอกคลื่นพลังงาน</t>
  </si>
  <si>
    <t>4การจัดส่งต้นน้ำ</t>
  </si>
  <si>
    <t>5 ขยะธุรกิจ</t>
  </si>
  <si>
    <t>6 การเดินทางเพื่อธุรกิจ</t>
  </si>
  <si>
    <t>7 เดินทาง</t>
  </si>
  <si>
    <t>8 สัญญาเช่าต้นน้ำ</t>
  </si>
  <si>
    <t>9 การส่งมอบปลายทาง</t>
  </si>
  <si>
    <t>9 การประมวลผลหลังการขาย</t>
  </si>
  <si>
    <t>11 ใช้</t>
  </si>
  <si>
    <t>12ทิ้งหลังการใช้งาน</t>
  </si>
  <si>
    <t>13 สัญญาเช่าดาวน์สตรีม</t>
  </si>
  <si>
    <t>14 แฟรนไชส์</t>
  </si>
  <si>
    <t>15 การลงทุน</t>
  </si>
  <si>
    <t>ผลิตภัณฑ์</t>
  </si>
  <si>
    <t>กำลังประมวลผล</t>
  </si>
  <si>
    <t>ใช้</t>
  </si>
  <si>
    <t>ผลงาน</t>
  </si>
  <si>
    <t>ปล่อย</t>
  </si>
  <si>
    <t>วัสดุรีไซเคิล</t>
  </si>
  <si>
    <t>ค่าเฉลี่ยภาษาญี่ปุ่น A0000</t>
  </si>
  <si>
    <t>พลังงานหมุนเวียน A9999</t>
  </si>
  <si>
    <t>ถ่านโค้ก</t>
  </si>
  <si>
    <t>ถ่านหินความร้อน</t>
  </si>
  <si>
    <t>แอนทราไซต์</t>
  </si>
  <si>
    <t>โคก</t>
  </si>
  <si>
    <t>ปิโตรเลียมโค้ก</t>
  </si>
  <si>
    <t>น้ำมันถ่านหิน</t>
  </si>
  <si>
    <t>ปิโตรเลียม แอสฟัลต์</t>
  </si>
  <si>
    <t>คอนเดนเสท (NGL)</t>
  </si>
  <si>
    <t>น้ำมันดิบ</t>
  </si>
  <si>
    <t>น้ำมันเบนซิน</t>
  </si>
  <si>
    <t>แนฟทา</t>
  </si>
  <si>
    <t>น้ำมันเชื้อเพลิงเครื่องบิน</t>
  </si>
  <si>
    <t>น้ำมันก๊าด</t>
  </si>
  <si>
    <t>น้ำมันเบา</t>
  </si>
  <si>
    <t>น้ำมันหนักA</t>
  </si>
  <si>
    <t>น้ำมันหนัก B/C</t>
  </si>
  <si>
    <t>ก๊าซปิโตรเลียมเหลว (LPG)</t>
  </si>
  <si>
    <t>ปริมาณก๊าซปิโตรเลียมเหลว (LPG)</t>
  </si>
  <si>
    <t>โพรเพน</t>
  </si>
  <si>
    <t>บิวเทน</t>
  </si>
  <si>
    <t>ก๊าซปิโตรเลียมไฮโดรคาร์บอน</t>
  </si>
  <si>
    <t>ก๊าซธรรมชาติเหลว (LNG)</t>
  </si>
  <si>
    <t>ก๊าซธรรมชาติ (นอกเหนือจาก LNG)</t>
  </si>
  <si>
    <t>เตาถ่านโค้ก</t>
  </si>
  <si>
    <t>เตาหลอมเหล็ก</t>
  </si>
  <si>
    <t>แก๊สคอนเวอร์เตอร์</t>
  </si>
  <si>
    <t>เมืองแก๊ส</t>
  </si>
  <si>
    <t>สำหรับเชื้อเพลิง: เศษไม้</t>
  </si>
  <si>
    <t>สำหรับเชื้อเพลิง: เหล้าดำ</t>
  </si>
  <si>
    <t>สำหรับเชื้อเพลิง: ไม้</t>
  </si>
  <si>
    <t>สำหรับเชื้อเพลิง: ไบโอเอทานอล</t>
  </si>
  <si>
    <t>สำหรับเชื้อเพลิง: ไบโอดีเซล</t>
  </si>
  <si>
    <t>สำหรับเชื้อเพลิง: ก๊าซชีวภาพ</t>
  </si>
  <si>
    <t>สำหรับเชื้อเพลิง: เสียยาง</t>
  </si>
  <si>
    <t>สำหรับเชื้อเพลิง: ขยะพลาสติก</t>
  </si>
  <si>
    <t>สำหรับเชื้อเพลิง: RDF</t>
  </si>
  <si>
    <t>สำหรับเชื้อเพลิง: RPF</t>
  </si>
  <si>
    <t>การรีไซเคิล: เศษเหล็กสำหรับแผ่นเหล็ก</t>
  </si>
  <si>
    <t>การรีไซเคิล: เศษเหล็กสำหรับเหล็กเส้น</t>
  </si>
  <si>
    <t>การรีไซเคิล: เศษเหล็กสำหรับการหล่อ</t>
  </si>
  <si>
    <t>สำหรับการทำซ้ำ: เหล็กกล้าไร้สนิม</t>
  </si>
  <si>
    <t>สำหรับการรีไซเคิล: เศษอลูมิเนียมสำหรับวัสดุดัด</t>
  </si>
  <si>
    <t>สำหรับการรีไซเคิล: เศษอลูมิเนียมสำหรับการหล่อ</t>
  </si>
  <si>
    <t>สำหรับการฟื้นฟู: ทองแดงสำหรับการหลอมใหม่</t>
  </si>
  <si>
    <t>การรีไซเคิล: ทองแดงสำหรับหลอม</t>
  </si>
  <si>
    <t>สำหรับการสืบพันธุ์: MIX copper</t>
  </si>
  <si>
    <t>สำหรับการสืบพันธุ์: ทอง</t>
  </si>
  <si>
    <t>สำหรับการสืบพันธุ์: MIX gold</t>
  </si>
  <si>
    <t>สำหรับการสืบพันธุ์: เงิน</t>
  </si>
  <si>
    <t>สำหรับการสืบพันธุ์: Pt</t>
  </si>
  <si>
    <t>สำหรับการสืบพันธุ์: Pd</t>
  </si>
  <si>
    <t>สำหรับการสืบพันธุ์: Nd</t>
  </si>
  <si>
    <t>สำหรับการสืบพันธุ์: Co</t>
  </si>
  <si>
    <t>สำหรับการสืบพันธุ์: Ni</t>
  </si>
  <si>
    <t>สำหรับการสืบพันธุ์: Li</t>
  </si>
  <si>
    <t>สำหรับการทำสำเนา: พลาสติกแนวนอน</t>
  </si>
  <si>
    <t>สำหรับการรีไซเคิล: พลาสติกรีไซเคิล</t>
  </si>
  <si>
    <t>สำหรับการสืบพันธุ์: พลาสติก MIX</t>
  </si>
  <si>
    <t>สำหรับการรีไซเคิล: วัตถุดิบยาง</t>
  </si>
  <si>
    <t>สำหรับการรีไซเคิล: วัตถุดิบแก้ว</t>
  </si>
  <si>
    <t>สำหรับการรีไซเคิล: วัตถุดิบใยแก้ว</t>
  </si>
  <si>
    <t>การรีไซเคิล: วัตถุดิบสำหรับปูนซีเมนต์</t>
  </si>
  <si>
    <t>สำหรับการฟื้นฟู: เศษไม้</t>
  </si>
  <si>
    <t>ซื้อ</t>
  </si>
  <si>
    <t>บริการ</t>
  </si>
  <si>
    <t>สิ่งอำนวยความสะดวก</t>
  </si>
  <si>
    <t>การขนส่งขาเข้า</t>
  </si>
  <si>
    <t>การขนส่งทางเรือ</t>
  </si>
  <si>
    <t>สัญญาเช่า (ต้นน้ำ)</t>
  </si>
  <si>
    <t>สัญญาเช่า (ปลายน้ำ)</t>
  </si>
  <si>
    <t>การลงทุน</t>
  </si>
  <si>
    <t>ไม่มีแฟรนไชส์</t>
  </si>
  <si>
    <t>การบัญชีแบบเหมาจ่าย</t>
  </si>
  <si>
    <t>คำอธิบายทั่วไป</t>
  </si>
  <si>
    <t>วัสดุ</t>
  </si>
  <si>
    <t>ชิ้นส่วน</t>
  </si>
  <si>
    <t>ขี้เถ้า</t>
  </si>
  <si>
    <t>ตะกอน</t>
  </si>
  <si>
    <t>น้ำมันเสีย</t>
  </si>
  <si>
    <t>กรดเสีย</t>
  </si>
  <si>
    <t>เสียด่าง</t>
  </si>
  <si>
    <t>ขยะพลาสติก</t>
  </si>
  <si>
    <t>เศษกระดาษ</t>
  </si>
  <si>
    <t>เศษไม้</t>
  </si>
  <si>
    <t>กากใย</t>
  </si>
  <si>
    <t>เศษซากสัตว์และพืช</t>
  </si>
  <si>
    <t>ขยะมูลฝอยจากสัตว์</t>
  </si>
  <si>
    <t>เศษยาง</t>
  </si>
  <si>
    <t>เศษโลหะ</t>
  </si>
  <si>
    <t>เศษแก้วจีน</t>
  </si>
  <si>
    <t>ตะกรัน</t>
  </si>
  <si>
    <t>เศษซาก</t>
  </si>
  <si>
    <t>มูลสัตว์</t>
  </si>
  <si>
    <t>ซากสัตว์</t>
  </si>
  <si>
    <t>ฝุ่น</t>
  </si>
  <si>
    <t>เกษตรกรรม ป่าไม้ และการประมง</t>
  </si>
  <si>
    <t>การขุด</t>
  </si>
  <si>
    <t>อาหารและเครื่องดื่ม</t>
  </si>
  <si>
    <t>ผลิตภัณฑ์ไฟเบอร์</t>
  </si>
  <si>
    <t>เยื่อกระดาษ/กระดาษ/ผลิตภัณฑ์จากไม้</t>
  </si>
  <si>
    <t>การพิมพ์และการทำเพลท</t>
  </si>
  <si>
    <t>ผลิตภัณฑ์ปิโตรเลียมและถ่านหิน</t>
  </si>
  <si>
    <t>ผลิตภัณฑ์พลาสติกและยาง</t>
  </si>
  <si>
    <t>เครื่องหนัง</t>
  </si>
  <si>
    <t>ผลิตภัณฑ์เซรามิก ดินเหนียว และหิน</t>
  </si>
  <si>
    <t>ผลิตภัณฑ์โลหะ</t>
  </si>
  <si>
    <t>เครื่องเอนกประสงค์</t>
  </si>
  <si>
    <t>เครื่องผลิต</t>
  </si>
  <si>
    <t>เครื่องเชิงพาณิชย์</t>
  </si>
  <si>
    <t>ชิ้นส่วนอิเล็กทรอนิกส์</t>
  </si>
  <si>
    <t>เครื่องกลไฟฟ้า</t>
  </si>
  <si>
    <t>อุปกรณ์สื่อสารข้อมูล</t>
  </si>
  <si>
    <t>เครื่องขนส่ง</t>
  </si>
  <si>
    <t>สินค้าผลิตอื่นๆ</t>
  </si>
  <si>
    <t>การก่อสร้าง</t>
  </si>
  <si>
    <t>ไฟฟ้า/ความร้อน</t>
  </si>
  <si>
    <t>น้ำประปา</t>
  </si>
  <si>
    <t>การกำจัดของเสีย</t>
  </si>
  <si>
    <t>ทางการค้า</t>
  </si>
  <si>
    <t>การเงิน/ประกัน</t>
  </si>
  <si>
    <t>อสังหาริมทรัพย์</t>
  </si>
  <si>
    <t>ขนส่ง/ไปรษณีย์</t>
  </si>
  <si>
    <t>โทรคมนาคม</t>
  </si>
  <si>
    <t>กิจการสาธารณะ</t>
  </si>
  <si>
    <t>การศึกษา/วิจัย</t>
  </si>
  <si>
    <t>ค่ารักษาพยาบาลและสวัสดิการ</t>
  </si>
  <si>
    <t>องค์กรสมาชิกที่ไม่ได้จำแนกไว้ที่อื่น</t>
  </si>
  <si>
    <t>ธุรกิจบริการ</t>
  </si>
  <si>
    <t>บริการส่วนบุคคล</t>
  </si>
  <si>
    <t>เครื่องใช้สำนักงาน</t>
  </si>
  <si>
    <t>ไม่ทราบการจำแนกประเภท</t>
  </si>
  <si>
    <t>การปลูกพืชผล</t>
  </si>
  <si>
    <t>ปศุสัตว์</t>
  </si>
  <si>
    <t>บริการด้านการเกษตร</t>
  </si>
  <si>
    <t>ป่าไม้</t>
  </si>
  <si>
    <t>ประมง</t>
  </si>
  <si>
    <t>ถ่านหิน น้ำมันดิบ ก๊าซธรรมชาติ</t>
  </si>
  <si>
    <t>การขุดอื่นๆ</t>
  </si>
  <si>
    <t>ของชำ</t>
  </si>
  <si>
    <t>เครื่องดื่ม</t>
  </si>
  <si>
    <t>อาหารและปุ๋ยอินทรีย์ (ยกเว้นรายการแยกต่างหาก)</t>
  </si>
  <si>
    <t>ยาสูบ</t>
  </si>
  <si>
    <t>ผลิตภัณฑ์อุตสาหกรรมสิ่งทอ</t>
  </si>
  <si>
    <t>เสื้อผ้าและผลิตภัณฑ์สิ่งทอสำเร็จรูปอื่นๆ</t>
  </si>
  <si>
    <t>ไม้และผลิตภัณฑ์จากไม้</t>
  </si>
  <si>
    <t>เฟอร์นิเจอร์/อุปกรณ์</t>
  </si>
  <si>
    <t>เยื่อกระดาษ/กระดาษ/กระดาษแข็ง/กระดาษแปรรูป</t>
  </si>
  <si>
    <t>ผลิตภัณฑ์กระดาษแปรรูป</t>
  </si>
  <si>
    <t>การพิมพ์ การทำเพลท การทำปกหนังสือ</t>
  </si>
  <si>
    <t>ปุ๋ยเคมี</t>
  </si>
  <si>
    <t>ผลิตภัณฑ์เคมีอนินทรีย์</t>
  </si>
  <si>
    <t>ผลิตภัณฑ์ปิโตรเคมีพื้นฐาน</t>
  </si>
  <si>
    <t>ผลิตภัณฑ์เคมีอินทรีย์ (ยกเว้นผลิตภัณฑ์ปิโตรเคมีพื้นฐานและเรซินสังเคราะห์)</t>
  </si>
  <si>
    <t>เรซินสังเคราะห์</t>
  </si>
  <si>
    <t>เส้นใยเคมี</t>
  </si>
  <si>
    <t>ยา</t>
  </si>
  <si>
    <t>ผลิตภัณฑ์เคมีขั้นสุดท้าย (ไม่รวมยา)</t>
  </si>
  <si>
    <t>ผลิตภัณฑ์ปิโตรเลียม</t>
  </si>
  <si>
    <t>ผลิตภัณฑ์ถ่านหิน</t>
  </si>
  <si>
    <t>ผลิตภัณฑ์พลาสติก</t>
  </si>
  <si>
    <t>ผลิตภัณฑ์ยาง</t>
  </si>
  <si>
    <t>หนังฟอก ผลิตภัณฑ์เครื่องหนัง ขน</t>
  </si>
  <si>
    <t>ผลิตภัณฑ์แก้วและแก้ว</t>
  </si>
  <si>
    <t>ผลิตภัณฑ์ซีเมนต์และซีเมนต์</t>
  </si>
  <si>
    <t>เซรามิกส์</t>
  </si>
  <si>
    <t>ผลิตภัณฑ์เซรามิก ดินเหนียว และหินอื่นๆ</t>
  </si>
  <si>
    <t>เหล็กหมู/เหล็กดิบ</t>
  </si>
  <si>
    <t>ผลิตภัณฑ์หล่อและหลอม (เหล็ก)</t>
  </si>
  <si>
    <t>ผลิตภัณฑ์เหล็กอื่นๆ</t>
  </si>
  <si>
    <t>การหลอมและการกลั่นโลหะที่ไม่ใช่เหล็ก</t>
  </si>
  <si>
    <t>ผลิตภัณฑ์แปรรูปจากโลหะที่ไม่ใช่เหล็ก</t>
  </si>
  <si>
    <t>ผลิตภัณฑ์โลหะก่อสร้างและสถาปัตยกรรม</t>
  </si>
  <si>
    <t>ผลิตภัณฑ์โลหะอื่นๆ</t>
  </si>
  <si>
    <t>อุปกรณ์อิเล็กทรอนิกส์</t>
  </si>
  <si>
    <t>ส่วนประกอบอิเล็กทรอนิกส์อื่นๆ</t>
  </si>
  <si>
    <t>อุปกรณ์ไฟฟ้าอุตสาหกรรม</t>
  </si>
  <si>
    <t>เครื่องใช้ไฟฟ้า</t>
  </si>
  <si>
    <t>อุปกรณ์ประยุกต์อิเล็กทรอนิกส์/เครื่องมือวัดไฟฟ้า</t>
  </si>
  <si>
    <t>เครื่องจักรไฟฟ้าอื่นๆ</t>
  </si>
  <si>
    <t>อุปกรณ์สื่อสาร/วิดีโอ/เสียง</t>
  </si>
  <si>
    <t>คอมพิวเตอร์และอุปกรณ์ที่เกี่ยวข้อง</t>
  </si>
  <si>
    <t>รถโดยสาร</t>
  </si>
  <si>
    <t>รถยนต์อื่นๆ</t>
  </si>
  <si>
    <t>ชิ้นส่วนยานยนต์และอุปกรณ์เสริม</t>
  </si>
  <si>
    <t>ซ่อมเรือและเรือ</t>
  </si>
  <si>
    <t>อุปกรณ์การขนส่งและการซ่อมแซมอื่นๆ</t>
  </si>
  <si>
    <t>การรวบรวมและการประมวลผลทรัพยากรรีไซเคิล</t>
  </si>
  <si>
    <t>สถาปัตยกรรม</t>
  </si>
  <si>
    <t>ซ่อมแซมก่อสร้าง</t>
  </si>
  <si>
    <t>งานสาธารณะ</t>
  </si>
  <si>
    <t>การก่อสร้างทางวิศวกรรมโยธาอื่นๆ</t>
  </si>
  <si>
    <t>นายหน้าอสังหาริมทรัพย์และให้เช่า</t>
  </si>
  <si>
    <t>ค่าเช่าบ้าน</t>
  </si>
  <si>
    <t>ค่าเช่าที่อยู่อาศัย (ค่าเช่าที่กำหนด)</t>
  </si>
  <si>
    <t>การขนส่งทางรถไฟ</t>
  </si>
  <si>
    <t>การขนส่งทางถนน (ไม่รวมการขนส่งส่วนบุคคล)</t>
  </si>
  <si>
    <t>ขนส่งเอกชน</t>
  </si>
  <si>
    <t>การขนส่งทางน้ำ</t>
  </si>
  <si>
    <t>การขนส่งทางอากาศ</t>
  </si>
  <si>
    <t>ส่งต่อการขนส่ง</t>
  </si>
  <si>
    <t>คลังสินค้า</t>
  </si>
  <si>
    <t>บริการขนส่งโดยบังเอิญ</t>
  </si>
  <si>
    <t>จัดส่งทางไปรษณีย์/จดหมาย</t>
  </si>
  <si>
    <t>การสื่อสาร</t>
  </si>
  <si>
    <t>ออกอากาศ</t>
  </si>
  <si>
    <t>บริการข้อมูล</t>
  </si>
  <si>
    <t>บริการอินเทอร์เน็ต</t>
  </si>
  <si>
    <t>การผลิตข้อมูลวิดีโอ/เสียง/ตัวละคร</t>
  </si>
  <si>
    <t>การศึกษา</t>
  </si>
  <si>
    <t>การเรียน</t>
  </si>
  <si>
    <t>ดูแลรักษาทางการแพทย์</t>
  </si>
  <si>
    <t>สุขภาพและสุขอนามัย</t>
  </si>
  <si>
    <t>ประกันสังคม/สวัสดิการสังคม</t>
  </si>
  <si>
    <t>พยาบาล</t>
  </si>
  <si>
    <t>บริการให้เช่าสินค้า</t>
  </si>
  <si>
    <t>โฆษณา</t>
  </si>
  <si>
    <t>การบำรุงรักษารถยนต์และการซ่อมแซมเครื่องจักร</t>
  </si>
  <si>
    <t>ธุรกิจบริการอื่นๆ</t>
  </si>
  <si>
    <t>ธุรกิจที่พัก</t>
  </si>
  <si>
    <t>บริการอาหารและเครื่องดื่ม</t>
  </si>
  <si>
    <t>ซักอบรีด ทำผม เสริมสวย ธุรกิจโรงอาบน้ำ</t>
  </si>
  <si>
    <t>บริการความบันเทิง</t>
  </si>
  <si>
    <t>บริการส่วนบุคคลอื่นๆ</t>
  </si>
  <si>
    <t>ข้าว</t>
  </si>
  <si>
    <t>บาร์เล่ย์</t>
  </si>
  <si>
    <t>มันฝรั่ง</t>
  </si>
  <si>
    <t>ถั่ว</t>
  </si>
  <si>
    <t>ผัก (กลางแจ้ง)</t>
  </si>
  <si>
    <t>ผัก (สิ่งอำนวยความสะดวก)</t>
  </si>
  <si>
    <t>ผลไม้</t>
  </si>
  <si>
    <t>พืชน้ำตาล</t>
  </si>
  <si>
    <t>พืชผลเครื่องดื่ม</t>
  </si>
  <si>
    <t>พืชไร่อื่นๆ ที่กินได้</t>
  </si>
  <si>
    <t>พืชอาหารสัตว์</t>
  </si>
  <si>
    <t>เมล็ดและต้นกล้า</t>
  </si>
  <si>
    <t>ดอกไม้และไม้ดอก</t>
  </si>
  <si>
    <t>พืชผลอื่นๆ ที่หากินไม่ได้</t>
  </si>
  <si>
    <t>นม</t>
  </si>
  <si>
    <t>โคเนื้อ</t>
  </si>
  <si>
    <t>หมู</t>
  </si>
  <si>
    <t>ไข่ไก่</t>
  </si>
  <si>
    <t>เนื้อไก่</t>
  </si>
  <si>
    <t>ปศุสัตว์อื่นๆ</t>
  </si>
  <si>
    <t>สัตวแพทยศาสตร์</t>
  </si>
  <si>
    <t>บริการการเกษตร (ไม่รวมบริการสัตวแพทย์)</t>
  </si>
  <si>
    <t>ผลิตภัณฑ์จากป่าพิเศษ (รวมถึงการล่า)</t>
  </si>
  <si>
    <t>ประมงทะเล</t>
  </si>
  <si>
    <t>เพาะเลี้ยงสัตว์น้ำ</t>
  </si>
  <si>
    <t>ประมงน้ำจืด</t>
  </si>
  <si>
    <t>การเพาะเลี้ยงสัตว์น้ำภายในประเทศ</t>
  </si>
  <si>
    <t>กรวด/เหมืองหิน</t>
  </si>
  <si>
    <t>หินบด</t>
  </si>
  <si>
    <t>แร่ธาตุอื่นๆ</t>
  </si>
  <si>
    <t>เนื้อ</t>
  </si>
  <si>
    <t>ผลิตภัณฑ์นม</t>
  </si>
  <si>
    <t>อาหารปศุสัตว์อื่นๆ</t>
  </si>
  <si>
    <t>อาหารทะเลแช่แข็ง</t>
  </si>
  <si>
    <t>ผลิตภัณฑ์เค็ม ตากแห้ง และรมควัน</t>
  </si>
  <si>
    <t>ผลิตภัณฑ์จากทะเลทั้งขวดและกระป๋อง</t>
  </si>
  <si>
    <t>แปะสินค้า</t>
  </si>
  <si>
    <t>ผลิตภัณฑ์อาหารทะเลอื่นๆ</t>
  </si>
  <si>
    <t>การสีข้าว</t>
  </si>
  <si>
    <t>การโม่</t>
  </si>
  <si>
    <t>ก๋วยเตี๋ยว</t>
  </si>
  <si>
    <t>ขนมปัง</t>
  </si>
  <si>
    <t>ขนมหวาน</t>
  </si>
  <si>
    <t>เกษตรถนอมอาหาร</t>
  </si>
  <si>
    <t>น้ำตาล</t>
  </si>
  <si>
    <t>แป้ง</t>
  </si>
  <si>
    <t>กลูโคส ไซรัปแป้ง น้ำตาลไอโซเมอร์</t>
  </si>
  <si>
    <t>น้ำมันจากสัตว์และพืช</t>
  </si>
  <si>
    <t>เครื่องเทศ</t>
  </si>
  <si>
    <t>อาหารปรุงสุกแช่แข็ง</t>
  </si>
  <si>
    <t>อาหารโต้กลับ</t>
  </si>
  <si>
    <t>ผัก ซูชิ เบนโตะ</t>
  </si>
  <si>
    <t>ของชำอื่นๆ</t>
  </si>
  <si>
    <t>เหล้าสาเก</t>
  </si>
  <si>
    <t>เบียร์</t>
  </si>
  <si>
    <t>เหล้าวิสกี้</t>
  </si>
  <si>
    <t>เครื่องดื่มแอลกอฮอล์อื่นๆ</t>
  </si>
  <si>
    <t>ชา/กาแฟ</t>
  </si>
  <si>
    <t>น้ำอัดลม</t>
  </si>
  <si>
    <t>การทำน้ำแข็ง</t>
  </si>
  <si>
    <t>ให้อาหาร</t>
  </si>
  <si>
    <t>ปุ๋ยอินทรีย์ (ยกเว้นรายการแยกต่างหาก)</t>
  </si>
  <si>
    <t>ปั่นด้าย</t>
  </si>
  <si>
    <t>ผ้าฝ้ายและผ้าหลัก (รวมถึงผ้าใยสังเคราะห์สั้น)</t>
  </si>
  <si>
    <t>ผ้าไหมและผ้าเรยอน (รวมถึงผ้าใยสังเคราะห์)</t>
  </si>
  <si>
    <t>สิ่งทออื่นๆ</t>
  </si>
  <si>
    <t>ผ้าถัก</t>
  </si>
  <si>
    <t>การจัดสี</t>
  </si>
  <si>
    <t>ผลิตภัณฑ์อุตสาหกรรมสิ่งทออื่นๆ</t>
  </si>
  <si>
    <t>เสื้อผ้าทอ</t>
  </si>
  <si>
    <t>เสื้อผ้าถัก</t>
  </si>
  <si>
    <t>เสื้อผ้าและของใช้ส่วนตัวอื่นๆ</t>
  </si>
  <si>
    <t>เครื่องนอน</t>
  </si>
  <si>
    <t>พรมและวัสดุปูพื้น</t>
  </si>
  <si>
    <t>ผลิตภัณฑ์สิ่งทอสำเร็จรูปอื่นๆ</t>
  </si>
  <si>
    <t>ไม้แปรรูป</t>
  </si>
  <si>
    <t>ไม้อัด/ไม้ลามิเนต</t>
  </si>
  <si>
    <t>ผลิตภัณฑ์ไม้อื่นๆ</t>
  </si>
  <si>
    <t>เฟอร์นิเจอร์ไม้</t>
  </si>
  <si>
    <t>เฟอร์นิเจอร์โลหะ</t>
  </si>
  <si>
    <t>ช่างไม้</t>
  </si>
  <si>
    <t>เฟอร์นิเจอร์และอุปกรณ์อื่นๆ</t>
  </si>
  <si>
    <t>เยื่อกระดาษ</t>
  </si>
  <si>
    <t>กระดาษฝรั่ง/กระดาษญี่ปุ่น</t>
  </si>
  <si>
    <t>กระดาษแข็ง</t>
  </si>
  <si>
    <t>กระดาษเคลือบ/กระดาษก่อสร้าง</t>
  </si>
  <si>
    <t>กล่องกระดาษแข็ง</t>
  </si>
  <si>
    <t>ภาชนะกระดาษอื่นๆ</t>
  </si>
  <si>
    <t>วัสดุและอุปกรณ์สุขภัณฑ์ที่ทำจากกระดาษ</t>
  </si>
  <si>
    <t>เยื่อกระดาษ กระดาษ ผลิตภัณฑ์กระดาษแปรรูปอื่นๆ</t>
  </si>
  <si>
    <t>ผลิตภัณฑ์อุตสาหกรรมโซดา</t>
  </si>
  <si>
    <t>เม็ดสีอนินทรีย์</t>
  </si>
  <si>
    <t>ก๊าซอัด/ก๊าซเหลว</t>
  </si>
  <si>
    <t>เกลือ</t>
  </si>
  <si>
    <t>ผลิตภัณฑ์เคมีอนินทรีย์อื่นๆ</t>
  </si>
  <si>
    <t>ปิโตรเคมีผลิตภัณฑ์อะโรมาติก</t>
  </si>
  <si>
    <t>อะลิฟาติกระดับกลาง</t>
  </si>
  <si>
    <t>สารตัวกลางแบบวัฏจักร, สีย้อมสังเคราะห์, เม็ดสีอินทรีย์</t>
  </si>
  <si>
    <t>ยางสังเคราะห์</t>
  </si>
  <si>
    <t>อนุพันธ์มีเทน</t>
  </si>
  <si>
    <t>กระด้างไนล</t>
  </si>
  <si>
    <t>ผลิตภัณฑ์อุตสาหกรรมเคมีอินทรีย์อื่นๆ</t>
  </si>
  <si>
    <t>เทอร์โมเซตติงเรซิน</t>
  </si>
  <si>
    <t>เทอร์โมพลาสติกเรซิน</t>
  </si>
  <si>
    <t>เรซินประสิทธิภาพสูง</t>
  </si>
  <si>
    <t>เรซินสังเคราะห์อื่นๆ</t>
  </si>
  <si>
    <t>ผลิตภัณฑ์แปรรูปจากไขมันและน้ำมัน/สารลดแรงตึงผิว</t>
  </si>
  <si>
    <t>เครื่องสำอาง/ยาสีฟัน</t>
  </si>
  <si>
    <t>สี</t>
  </si>
  <si>
    <t>หมึกพิมพ์</t>
  </si>
  <si>
    <t>ยาฆ่าแมลง</t>
  </si>
  <si>
    <t>เจลาติน/กาว</t>
  </si>
  <si>
    <t>วัสดุถ่ายภาพ</t>
  </si>
  <si>
    <t>ผลิตภัณฑ์เคมีภัณฑ์อื่นๆ</t>
  </si>
  <si>
    <t>วัสดุปูผิวทาง</t>
  </si>
  <si>
    <t>ท่อยาง</t>
  </si>
  <si>
    <t>ผลิตภัณฑ์ยางอื่นๆ</t>
  </si>
  <si>
    <t>รองเท้าหนัง</t>
  </si>
  <si>
    <t>หนังฟอก ผลิตภัณฑ์เครื่องหนัง ขนสัตว์ (ยกเว้นรองเท้าหนัง)</t>
  </si>
  <si>
    <t>กระจกจาน/กระจกนิรภัย</t>
  </si>
  <si>
    <t>ใยแก้วและผลิตภัณฑ์ its</t>
  </si>
  <si>
    <t>ผลิตภัณฑ์แก้วอื่นๆ</t>
  </si>
  <si>
    <t>คอนกรีตผสมเสร็จ</t>
  </si>
  <si>
    <t>ผลิตภัณฑ์ซีเมนต์</t>
  </si>
  <si>
    <t>วัสดุทนไฟ</t>
  </si>
  <si>
    <t>ผลิตภัณฑ์ดินและหินก่อสร้างอื่นๆ</t>
  </si>
  <si>
    <t>ผลิตภัณฑ์คาร์บอน/กราไฟต์</t>
  </si>
  <si>
    <t>สารกัดกร่อน</t>
  </si>
  <si>
    <t>เหล็กหมู</t>
  </si>
  <si>
    <t>เหล็กดิบ (ตัวแปลง)</t>
  </si>
  <si>
    <t>เหล็กดิบ (เตาไฟฟ้า)</t>
  </si>
  <si>
    <t>เหล็กแผ่นรีดร้อน</t>
  </si>
  <si>
    <t>ท่อเหล็ก</t>
  </si>
  <si>
    <t>เหล็กเคลือบเย็น</t>
  </si>
  <si>
    <t>เหล็กชุบ</t>
  </si>
  <si>
    <t>เหล็กหล่อและหลอม</t>
  </si>
  <si>
    <t>ท่อเหล็กหล่อ</t>
  </si>
  <si>
    <t>ผลิตภัณฑ์เหล็กหล่อ/ผลิตภัณฑ์หลอม (เหล็ก)</t>
  </si>
  <si>
    <t>อุตสาหกรรมตัดเฉือนเหล็ก</t>
  </si>
  <si>
    <t>ตะกั่วและสังกะสี (รวมถึงการรีไซเคิล)</t>
  </si>
  <si>
    <t>อะลูมิเนียม (รวมถึงการรีไซเคิล)</t>
  </si>
  <si>
    <t>แท่งโลหะอื่นที่ไม่ใช่เหล็ก</t>
  </si>
  <si>
    <t>สายไฟ/สายเคเบิล</t>
  </si>
  <si>
    <t>สายไฟเบอร์ออปติก</t>
  </si>
  <si>
    <t>ผลิตภัณฑ์ทองแดง</t>
  </si>
  <si>
    <t>ผลิตภัณฑ์แผ่นรีดอลูมิเนียม</t>
  </si>
  <si>
    <t>วัสดุโลหะที่ไม่ใช่เหล็ก</t>
  </si>
  <si>
    <t>เชื้อเพลิงนิวเคลียร์</t>
  </si>
  <si>
    <t>ผลิตภัณฑ์โลหะอื่นๆ ที่ไม่ใช่เหล็ก</t>
  </si>
  <si>
    <t>ผลิตภัณฑ์โลหะก่อสร้าง</t>
  </si>
  <si>
    <t>ผลิตภัณฑ์โลหะทางสถาปัตยกรรม</t>
  </si>
  <si>
    <t>อุปกรณ์แก๊ส/น้ำมัน/เครื่องทำความร้อน/อุปกรณ์ทำอาหาร</t>
  </si>
  <si>
    <t>สลักเกลียว น็อต หมุดย้ำ สปริง</t>
  </si>
  <si>
    <t>ภาชนะโลหะและกระป๋องผลิตผลิตภัณฑ์โลหะแผ่น</t>
  </si>
  <si>
    <t>อุปกรณ์ประปา ผงและผลิตภัณฑ์โลหะ เครื่องมือ</t>
  </si>
  <si>
    <t>หม้อต้ม</t>
  </si>
  <si>
    <t>กังหัน</t>
  </si>
  <si>
    <t>ผู้เสนอญัตติสำคัญ</t>
  </si>
  <si>
    <t>ปั๊ม/คอมเพรสเซอร์</t>
  </si>
  <si>
    <t>เครื่องขนถ่ายวัสดุ</t>
  </si>
  <si>
    <t>ตู้เย็น/อุปกรณ์ปรับอุณหภูมิและความชื้น</t>
  </si>
  <si>
    <t>การแบก</t>
  </si>
  <si>
    <t>เครื่องจักรเอนกประสงค์อื่นๆ</t>
  </si>
  <si>
    <t>เครื่องจักรกลการเกษตร</t>
  </si>
  <si>
    <t>อุปกรณ์ก่อสร้างและขุด</t>
  </si>
  <si>
    <t>เครื่องจักรสิ่งทอ</t>
  </si>
  <si>
    <t>เครื่องจักรอุตสาหกรรมที่เกี่ยวข้องกับชีวิต</t>
  </si>
  <si>
    <t>เครื่องจักรเคมี</t>
  </si>
  <si>
    <t>อุปกรณ์หล่อ/เครื่องจักรแปรรูปพลาสติก</t>
  </si>
  <si>
    <t>เครื่องมือกลโลหะ</t>
  </si>
  <si>
    <t>เครื่องจักรงานโลหะ</t>
  </si>
  <si>
    <t>เครื่องมือกล</t>
  </si>
  <si>
    <t>อุปกรณ์การผลิตเซมิคอนดักเตอร์</t>
  </si>
  <si>
    <t>เชื้อรา</t>
  </si>
  <si>
    <t>อุปกรณ์สูญญากาศ/อุปกรณ์สูญญากาศ</t>
  </si>
  <si>
    <t>หุ่นยนต์</t>
  </si>
  <si>
    <t>เครื่องผลิตอื่นๆ</t>
  </si>
  <si>
    <t>เครื่องถ่ายเอกสาร</t>
  </si>
  <si>
    <t>เครื่องใช้สำนักงานอื่นๆ</t>
  </si>
  <si>
    <t>อุปกรณ์บริการและความบันเทิง</t>
  </si>
  <si>
    <t>อุปกรณ์วัด</t>
  </si>
  <si>
    <t>อุปกรณ์ทางการแพทย์</t>
  </si>
  <si>
    <t>เลนส์/เลนส์</t>
  </si>
  <si>
    <t>อาวุธ</t>
  </si>
  <si>
    <t>องค์ประกอบเซมิคอนดักเตอร์</t>
  </si>
  <si>
    <t>วงจรรวม</t>
  </si>
  <si>
    <t>แผง LCD</t>
  </si>
  <si>
    <t>จอแบน หลอดอิเล็กตรอน</t>
  </si>
  <si>
    <t>สื่อบันทึก</t>
  </si>
  <si>
    <t>วงจรไฟฟ้า</t>
  </si>
  <si>
    <t>เครื่องโรตารี่ไฟฟ้า</t>
  </si>
  <si>
    <t>หม้อแปลง/หม้อแปลง</t>
  </si>
  <si>
    <t>สวิตช์ควบคุมอุปกรณ์/แผงจำหน่าย</t>
  </si>
  <si>
    <t>อุปกรณ์เดินสายไฟ</t>
  </si>
  <si>
    <t>ส่วนประกอบไฟฟ้าของเครื่องยนต์สันดาปภายใน</t>
  </si>
  <si>
    <t>อุปกรณ์ไฟฟ้าอุตสาหกรรมอื่นๆ</t>
  </si>
  <si>
    <t>เครื่องปรับอากาศสำหรับผู้บริโภค</t>
  </si>
  <si>
    <t>เครื่องใช้ไฟฟ้าสำหรับผู้บริโภค (ไม่รวมเครื่องปรับอากาศ)</t>
  </si>
  <si>
    <t>อุปกรณ์แอพพลิเคชั่นอิเล็กทรอนิกส์</t>
  </si>
  <si>
    <t>เครื่องมือวัดไฟฟ้า</t>
  </si>
  <si>
    <t>หลอดไฟ</t>
  </si>
  <si>
    <t>โคมไฟไฟฟ้า</t>
  </si>
  <si>
    <t>แบตเตอรี่</t>
  </si>
  <si>
    <t>อุปกรณ์ไฟฟ้าอื่นๆ</t>
  </si>
  <si>
    <t>อุปกรณ์โทรคมนาคมแบบมีสาย</t>
  </si>
  <si>
    <t>โทรศัพท์มือถือ</t>
  </si>
  <si>
    <t>อุปกรณ์โทรคมนาคมไร้สาย (ไม่รวมโทรศัพท์มือถือ)</t>
  </si>
  <si>
    <t>เครื่องรับวิทยุและโทรทัศน์</t>
  </si>
  <si>
    <t>อุปกรณ์โทรคมนาคมอื่นๆ</t>
  </si>
  <si>
    <t>อุปกรณ์วิดีโอ/กล้องดิจิตอล</t>
  </si>
  <si>
    <t>อุปกรณ์ไฟฟ้า</t>
  </si>
  <si>
    <t>คอมพิวเตอร์ส่วนบุคคล</t>
  </si>
  <si>
    <t>ตัวเครื่องคอมพิวเตอร์ (ยกเว้นคอมพิวเตอร์ส่วนบุคคล)</t>
  </si>
  <si>
    <t>อุปกรณ์คอมพิวเตอร์อิเล็กทรอนิกส์</t>
  </si>
  <si>
    <t>รถบรรทุก รถโดยสาร และรถยนต์อื่นๆ</t>
  </si>
  <si>
    <t>รถสองล้อ</t>
  </si>
  <si>
    <t>เครื่องยนต์สันดาปภายในรถยนต์</t>
  </si>
  <si>
    <t>อะไหล่รถยนต์</t>
  </si>
  <si>
    <t>เรือเหล็ก</t>
  </si>
  <si>
    <t>เรืออื่นๆ</t>
  </si>
  <si>
    <t>เครื่องยนต์สันดาปภายในทางทะเล</t>
  </si>
  <si>
    <t>ซ่อมเรือ</t>
  </si>
  <si>
    <t>รถราง</t>
  </si>
  <si>
    <t>ซ่อมรถราง</t>
  </si>
  <si>
    <t>อากาศยาน</t>
  </si>
  <si>
    <t>ซ่อมเครื่องบิน</t>
  </si>
  <si>
    <t>จักรยาน</t>
  </si>
  <si>
    <t>เครื่องจักรขนส่งอื่นๆ</t>
  </si>
  <si>
    <t>ของเล่น</t>
  </si>
  <si>
    <t>เครื่องออกกำลังกาย</t>
  </si>
  <si>
    <t>ของใช้ส่วนตัว</t>
  </si>
  <si>
    <t>นาฬิกา</t>
  </si>
  <si>
    <t>เครื่องดนตรี</t>
  </si>
  <si>
    <t>เครื่องเขียน/เครื่องเขียน</t>
  </si>
  <si>
    <t>เสื่อทาทามิและผลิตภัณฑ์แปรรูปจากฟาง</t>
  </si>
  <si>
    <t>บันทึกข้อมูล</t>
  </si>
  <si>
    <t>อาคารที่พักอาศัย (งานไม้)</t>
  </si>
  <si>
    <t>การก่อสร้างที่อยู่อาศัย (การก่อสร้างที่ไม่ใช่ไม้)</t>
  </si>
  <si>
    <t>อาคารที่ไม่ใช่ที่อยู่อาศัย (ก่อสร้างด้วยไม้)</t>
  </si>
  <si>
    <t>การก่อสร้างที่ไม่ใช่ที่อยู่อาศัย (การก่อสร้างที่ไม่ใช่ไม้)</t>
  </si>
  <si>
    <t>งานสาธารณะเกี่ยวกับถนน</t>
  </si>
  <si>
    <t>แม่น้ำ ท่อระบายน้ำ และงานสาธารณะอื่น ๆ</t>
  </si>
  <si>
    <t>งานสาธารณะเกี่ยวกับการเกษตรและป่าไม้</t>
  </si>
  <si>
    <t>การก่อสร้างรางรถไฟ</t>
  </si>
  <si>
    <t>การก่อสร้างโรงไฟฟ้า</t>
  </si>
  <si>
    <t>การก่อสร้างสิ่งอำนวยความสะดวกโทรคมนาคม</t>
  </si>
  <si>
    <t>อำนาจทางการค้า</t>
  </si>
  <si>
    <t>การผลิตไฟฟ้าภายในบ้าน</t>
  </si>
  <si>
    <t>อุตสาหกรรมการจ่ายความร้อน</t>
  </si>
  <si>
    <t>การประปาและการประปาธรรมดา</t>
  </si>
  <si>
    <t>น้ำอุตสาหกรรม</t>
  </si>
  <si>
    <t>ท่อระบายน้ำ ★★</t>
  </si>
  <si>
    <t>การกำจัดของเสีย (สาธารณะ) ★★</t>
  </si>
  <si>
    <t>การกำจัดของเสีย (อุตสาหกรรม)</t>
  </si>
  <si>
    <t>ขายส่ง</t>
  </si>
  <si>
    <t>ขายปลีก</t>
  </si>
  <si>
    <t>การเงิน</t>
  </si>
  <si>
    <t>ประกันชีวิต</t>
  </si>
  <si>
    <t>ประกันวินาศภัย</t>
  </si>
  <si>
    <t>ธุรกิจนายหน้าและการจัดการอสังหาริมทรัพย์</t>
  </si>
  <si>
    <t>ธุรกิจให้เช่าอสังหาริมทรัพย์</t>
  </si>
  <si>
    <t>การขนส่งผู้โดยสารทางรถไฟ</t>
  </si>
  <si>
    <t>รสบัส</t>
  </si>
  <si>
    <t>จ้างแท็กซี่</t>
  </si>
  <si>
    <t>การขนส่งทางถนน (ไม่รวมขนส่งเอกชน)</t>
  </si>
  <si>
    <t>ขนส่งเอกชน (รถยนต์นั่งส่วนบุคคล)</t>
  </si>
  <si>
    <t>ขนส่งเอกชน (รถบรรทุก)</t>
  </si>
  <si>
    <t>การขนส่งทางทะเล</t>
  </si>
  <si>
    <t>การขนส่งทางน้ำทั้งทางบกและทางน้ำ</t>
  </si>
  <si>
    <t>การขนส่งทางท่าเรือ</t>
  </si>
  <si>
    <t>บรรจุ</t>
  </si>
  <si>
    <t>การจัดหาสิ่งอำนวยความสะดวกด้านการขนส่งทางถนน</t>
  </si>
  <si>
    <t>การจัดการสิ่งอำนวยความสะดวกด้านการขนส่งทางน้ำ (การจัดการสาธารณะแห่งชาติ)</t>
  </si>
  <si>
    <t>การจัดการสิ่งอำนวยความสะดวกการขนส่งทางน้ำ</t>
  </si>
  <si>
    <t>บริการขนส่งทางน้ำเสริม</t>
  </si>
  <si>
    <t>การจัดการสิ่งอำนวยความสะดวกด้านการบิน (สาธารณะ)</t>
  </si>
  <si>
    <t>การจัดการสิ่งอำนวยความสะดวกด้านการบิน</t>
  </si>
  <si>
    <t>บริการด้านการบิน</t>
  </si>
  <si>
    <t>บริการด้านการเดินทางและการขนส่งอื่นๆ</t>
  </si>
  <si>
    <t>โทรคมนาคมคงที่</t>
  </si>
  <si>
    <t>โทรคมนาคมเคลื่อนที่</t>
  </si>
  <si>
    <t>บริการที่เกี่ยวข้องกับโทรคมนาคม</t>
  </si>
  <si>
    <t>การแพร่ภาพสาธารณะ</t>
  </si>
  <si>
    <t>กระจายเสียงเชิงพาณิชย์</t>
  </si>
  <si>
    <t>เคเบิลทีวี</t>
  </si>
  <si>
    <t>การผลิตข้อมูลวิดีโอ/เสียง/ข้อความ (ยกเว้นหนังสือพิมพ์/สิ่งพิมพ์)</t>
  </si>
  <si>
    <t>หนังสือพิมพ์</t>
  </si>
  <si>
    <t>สิ่งพิมพ์</t>
  </si>
  <si>
    <t>หน้าที่ราชการ (กลาง)</t>
  </si>
  <si>
    <t>หน้าที่ราชการ (ภูมิภาค) ★★</t>
  </si>
  <si>
    <t>การศึกษาของโรงเรียน (ระดับชาติและสาธารณะ)</t>
  </si>
  <si>
    <t>การศึกษาในโรงเรียน (ส่วนตัว)★</t>
  </si>
  <si>
    <t>อาหารกลางวันของโรงเรียน (ทั้งในประเทศและสาธารณะ) ★★</t>
  </si>
  <si>
    <t>อาหารกลางวันโรงเรียน (โรงเรียนเอกชน)★</t>
  </si>
  <si>
    <t>สังคมศึกษา (ระดับชาติ/สาธารณะ) ★★</t>
  </si>
  <si>
    <t>สังคมศึกษา (ไม่แสวงหาผลกำไร)★</t>
  </si>
  <si>
    <t>สถาบันฝึกอบรมด้านการศึกษาอื่น ๆ (ระดับประเทศและสาธารณะ) ★★</t>
  </si>
  <si>
    <t>สถาบันการศึกษาและฝึกอบรมอื่นๆ</t>
  </si>
  <si>
    <t>สถาบันวิจัยวิทยาศาสตร์ธรรมชาติ (ระดับชาติ/สาธารณะ) ★★</t>
  </si>
  <si>
    <t>สถาบันวิจัยมนุษยศาสตร์/สังคมศาสตร์ (ระดับชาติ/สาธารณะ) ★★</t>
  </si>
  <si>
    <t>สถาบันวิจัยวิทยาศาสตร์ธรรมชาติ (ไม่แสวงหาผลกำไร)★</t>
  </si>
  <si>
    <t>สถาบันวิจัยด้านมนุษยศาสตร์และสังคมศาสตร์ (ไม่แสวงหาผลกำไร)★</t>
  </si>
  <si>
    <t>สถาบันวิจัยวิทยาศาสตร์ธรรมชาติ</t>
  </si>
  <si>
    <t>สถาบันวิจัยมนุษยศาสตร์และสังคมศาสตร์</t>
  </si>
  <si>
    <t>R&amp;D ในบ้าน</t>
  </si>
  <si>
    <t>การรักษาพยาบาล (การรักษาในโรงพยาบาล)</t>
  </si>
  <si>
    <t>การรักษาพยาบาล (การดูแลนอกโรงพยาบาล)</t>
  </si>
  <si>
    <t>การแพทย์ (ทันตกรรม)</t>
  </si>
  <si>
    <t>การแพทย์ (การจ่ายยา)</t>
  </si>
  <si>
    <t>การแพทย์ (บริการทางการแพทย์อื่น ๆ )</t>
  </si>
  <si>
    <t>สุขภาพและสุขาภิบาล (ระดับชาติและสาธารณะ) ★★</t>
  </si>
  <si>
    <t>ธุรกิจประกันสังคม</t>
  </si>
  <si>
    <t>สวัสดิการสังคม (ทั้งในประเทศและสาธารณะ) ★★</t>
  </si>
  <si>
    <t>สวัสดิการสังคม (ไม่แสวงหาผลกำไร)★</t>
  </si>
  <si>
    <t>สวัสดิการสังคม</t>
  </si>
  <si>
    <t>โรงเรียนเตรียมอนุบาล</t>
  </si>
  <si>
    <t>การพยาบาล (บริการสิ่งอำนวยความสะดวก)</t>
  </si>
  <si>
    <t>การพยาบาล (ไม่รวมบริการสิ่งอำนวยความสะดวก)</t>
  </si>
  <si>
    <t>สมาคมธุรกิจสมาชิก</t>
  </si>
  <si>
    <t>องค์กรไม่แสวงหาผลกำไรเอกชนที่ให้บริการครัวเรือน (ยกเว้นที่ระบุไว้แยกต่างหาก)★</t>
  </si>
  <si>
    <t>ธุรกิจให้เช่าสินค้า (ไม่รวมรถเช่า)</t>
  </si>
  <si>
    <t>ธุรกิจรถเช่า</t>
  </si>
  <si>
    <t>การบำรุงรักษารถยนต์</t>
  </si>
  <si>
    <t>ซ่อมเครื่อง</t>
  </si>
  <si>
    <t>บริการด้านกฎหมาย/การเงิน/การบัญชี</t>
  </si>
  <si>
    <t>บริการวิศวกรรมโยธาและการก่อสร้าง</t>
  </si>
  <si>
    <t>บริการส่งคนงาน</t>
  </si>
  <si>
    <t>บริการก่อสร้าง</t>
  </si>
  <si>
    <t>ธุรกิจรักษาความปลอดภัย</t>
  </si>
  <si>
    <t>ร้านอาหาร</t>
  </si>
  <si>
    <t>บริการสั่งกลับบ้าน/เดลิเวอรี่</t>
  </si>
  <si>
    <t>อุตสาหกรรมซักรีด</t>
  </si>
  <si>
    <t>ธุรกิจตัดผม</t>
  </si>
  <si>
    <t>อุตสาหกรรมความงาม</t>
  </si>
  <si>
    <t>ธุรกิจอาบน้ำ</t>
  </si>
  <si>
    <t>ธุรกิจซักรีด สระผม ความงาม และโรงอาบน้ำอื่นๆ</t>
  </si>
  <si>
    <t>โรงภาพยนตร์</t>
  </si>
  <si>
    <t>ห้องโถงแสดง (ไม่รวมโรงภาพยนตร์) และกลุ่มการแสดง</t>
  </si>
  <si>
    <t>สนามแข่งและทีมสำหรับการแข่งขันจักรยาน การแข่งม้า ฯลฯ</t>
  </si>
  <si>
    <t>สิ่งอำนวยความสะดวกด้านกีฬา สวนสาธารณะ สวนสนุก</t>
  </si>
  <si>
    <t>สนามเด็กเล่น</t>
  </si>
  <si>
    <t>ความบันเทิงอื่นๆ</t>
  </si>
  <si>
    <t>การถ่ายภาพ</t>
  </si>
  <si>
    <t>กิจการงานพิธี</t>
  </si>
  <si>
    <t>กวดวิชาส่วนตัว</t>
  </si>
  <si>
    <t>ธุรกิจซ่อมต่างๆ (ยกเว้นแยกรายการ)</t>
  </si>
  <si>
    <t>การปล่อยก๊าซเรือนกระจก 3 อันดับแรกตามรายการ (ตัน)</t>
  </si>
  <si>
    <t>ขอบเขต 1, 2, 3 การปล่อย CO2 ที่คำนวณได้</t>
  </si>
  <si>
    <t>TH</t>
    <phoneticPr fontId="2"/>
  </si>
  <si>
    <t>Lembar perhitungan CO2 Akun CO2 Sederhana(SCAT1.2.3)plus</t>
  </si>
  <si>
    <t>Catatan Kata Sandi 2)</t>
  </si>
  <si>
    <t>bahan bakar</t>
  </si>
  <si>
    <t>Ketik Catatan 3)</t>
  </si>
  <si>
    <t>Catatan Jumlah 4)</t>
  </si>
  <si>
    <t>satuan</t>
  </si>
  <si>
    <t>tenaga listrik</t>
  </si>
  <si>
    <t>jumlah</t>
  </si>
  <si>
    <t>jumlah penjualan</t>
  </si>
  <si>
    <t>Satu juta yen</t>
  </si>
  <si>
    <t>Emisi CO2 langsung per juta yen</t>
  </si>
  <si>
    <t>ton/juta yen</t>
  </si>
  <si>
    <t>Emisi CO2 langsung dan tidak langsung per juta yen</t>
  </si>
  <si>
    <t>nama barang</t>
  </si>
  <si>
    <t>Jumlah transaksi (juta yen)</t>
  </si>
  <si>
    <t>kategori</t>
  </si>
  <si>
    <t>kode</t>
  </si>
  <si>
    <t>Klasifikasi besar</t>
  </si>
  <si>
    <t>Klasifikasi tengah</t>
  </si>
  <si>
    <t>Klasifikasi kecil</t>
  </si>
  <si>
    <t>detail</t>
  </si>
  <si>
    <t>limbah yang dihasilkan</t>
  </si>
  <si>
    <t>keluaran t</t>
  </si>
  <si>
    <t>Tipe produk</t>
  </si>
  <si>
    <t>Produk representatif dikonversi menjadi 1 juta yen</t>
  </si>
  <si>
    <t>Umur (tahun)</t>
  </si>
  <si>
    <t>Waktu aktif (%)</t>
  </si>
  <si>
    <t>Daya operasi kw</t>
  </si>
  <si>
    <t>Konsumsi bahan bakar (L/h)</t>
  </si>
  <si>
    <t>Berat produk per juta yen</t>
  </si>
  <si>
    <t>Konstitusi</t>
  </si>
  <si>
    <t>serat</t>
  </si>
  <si>
    <t>kayu</t>
  </si>
  <si>
    <t>Pulp/Kertas</t>
  </si>
  <si>
    <t>produk kimia</t>
  </si>
  <si>
    <t>plastik</t>
  </si>
  <si>
    <t>karet</t>
  </si>
  <si>
    <t>kulit</t>
  </si>
  <si>
    <t>kaca</t>
  </si>
  <si>
    <t>semen</t>
  </si>
  <si>
    <t>Keramik, tanah dan batu</t>
  </si>
  <si>
    <t>baja</t>
  </si>
  <si>
    <t>tembaga</t>
  </si>
  <si>
    <t>Aluminium</t>
  </si>
  <si>
    <t>logam nonferrous</t>
  </si>
  <si>
    <t>yang lain</t>
  </si>
  <si>
    <t>waralaba</t>
  </si>
  <si>
    <t>Tak dapat diterapkan</t>
  </si>
  <si>
    <t>hasil</t>
  </si>
  <si>
    <t>Kategori</t>
  </si>
  <si>
    <t>lingkup1</t>
  </si>
  <si>
    <t>lingkup2</t>
  </si>
  <si>
    <t>Kategori 1 “Produk dan layanan yang dibeli”</t>
  </si>
  <si>
    <t>Kategori 2 “Barang Modal”</t>
  </si>
  <si>
    <t>Kategori 3 “Kegiatan bahan bakar dan energi yang tidak termasuk dalam cakupan 1 dan 2”</t>
  </si>
  <si>
    <t>Kategori 4 "Transportasi dan pengiriman (hulu)"</t>
  </si>
  <si>
    <t>Kategori 5 “Limbah dari operasi”</t>
  </si>
  <si>
    <t>Kategori 6 “Perjalanan bisnis”</t>
  </si>
  <si>
    <t>Kategori 7 “Perjalanan pulang pergi majikan”</t>
  </si>
  <si>
    <t>Kategori 8 “Aset Sewaan (Upstream)”</t>
  </si>
  <si>
    <t>Kategori 9 “Transportasi dan pengiriman (hilir)”</t>
  </si>
  <si>
    <t>Kategori 10 “Pengolahan produk yang dijual”</t>
  </si>
  <si>
    <t>Kategori 11 “Penggunaan Produk yang Dijual”</t>
  </si>
  <si>
    <t>Kategori 12 “Pembuangan produk yang dijual”</t>
  </si>
  <si>
    <t>Kategori 13 “Aset Sewa (Hilir)”</t>
  </si>
  <si>
    <t>Kategori 14 “Waralaba”</t>
  </si>
  <si>
    <t>Kategori 15 “Investasi”</t>
  </si>
  <si>
    <t>Pengukur emisi CO2</t>
  </si>
  <si>
    <t>keseimbangan</t>
  </si>
  <si>
    <t>aktivitas</t>
  </si>
  <si>
    <t>konsumsi bahan bakar</t>
  </si>
  <si>
    <t>Konsumsi daya</t>
  </si>
  <si>
    <t>Harga pembelian/kontrak barang dan jasa</t>
  </si>
  <si>
    <t>penyusutan peralatan</t>
  </si>
  <si>
    <t>penggunaan energi</t>
  </si>
  <si>
    <t>Biaya pengiriman pada saat pembelian (Kategori 1 untuk produk turunan)</t>
  </si>
  <si>
    <t>Jumlah limbah yang diolah berdasarkan jenis</t>
  </si>
  <si>
    <t>Biaya perjalanan</t>
  </si>
  <si>
    <t>Tanah sewa, biaya kontrak sewa</t>
  </si>
  <si>
    <t>Biaya pengiriman pada saat penjualan</t>
  </si>
  <si>
    <t>Beban bisnis persewaan</t>
  </si>
  <si>
    <t>Dampak lingkungan riak dari kegiatan investasi</t>
  </si>
  <si>
    <t>Kontribusi pengurangan melalui daur ulang</t>
  </si>
  <si>
    <t>Unit dasar</t>
  </si>
  <si>
    <t>Kementerian Perekonomian, Perdagangan dan Perindustrian "Alat Penghitung Emisi CO2 Berasal Energi" Lembar 02 Tabel Perhitungan Emisi</t>
  </si>
  <si>
    <t>Kementerian Lingkungan Hidup Daftar Faktor Emisi Menurut Perusahaan Tenaga Listrik</t>
  </si>
  <si>
    <t>Basis data intensitas emisi untuk menghitung emisi gas rumah kaca suatu organisasi melalui rantai pasokannya</t>
  </si>
  <si>
    <t>Dihitung menggunakan database IO global</t>
  </si>
  <si>
    <t>data lingkup1 dan lingkup2</t>
  </si>
  <si>
    <t>CO2t/juta yen</t>
  </si>
  <si>
    <t>Produksi bahan baku daur ulang</t>
  </si>
  <si>
    <t>nilai numerik</t>
  </si>
  <si>
    <t>Produk yang diperbaharui</t>
  </si>
  <si>
    <t>Output konfigurasi kami</t>
  </si>
  <si>
    <t>1 pembelian</t>
  </si>
  <si>
    <t>2 modal</t>
  </si>
  <si>
    <t>3 Energi Riak</t>
  </si>
  <si>
    <t>4Pengiriman hulu</t>
  </si>
  <si>
    <t>5 limbah bisnis</t>
  </si>
  <si>
    <t>6 perjalanan bisnis</t>
  </si>
  <si>
    <t>7 perjalanan</t>
  </si>
  <si>
    <t>8Sewa hulu</t>
  </si>
  <si>
    <t>9 Pengiriman hilir</t>
  </si>
  <si>
    <t>9 Pemrosesan pasca-penjualan</t>
  </si>
  <si>
    <t>11 penggunaan</t>
  </si>
  <si>
    <t>12Buang setelah digunakan</t>
  </si>
  <si>
    <t>13 Sewa Hilir</t>
  </si>
  <si>
    <t>14 waralaba</t>
  </si>
  <si>
    <t>15 investasi</t>
  </si>
  <si>
    <t>produk</t>
  </si>
  <si>
    <t>pengolahan</t>
  </si>
  <si>
    <t>menggunakan</t>
  </si>
  <si>
    <t>kontribusi</t>
  </si>
  <si>
    <t>memulangkan</t>
  </si>
  <si>
    <t>produk yang diperbaharui</t>
  </si>
  <si>
    <t>bahan daur ulang</t>
  </si>
  <si>
    <t>A0000 rata-rata Jepang</t>
  </si>
  <si>
    <t>A99999 energi terbarukan</t>
  </si>
  <si>
    <t>batu bara kokas</t>
  </si>
  <si>
    <t>batubara termal</t>
  </si>
  <si>
    <t>antrasit</t>
  </si>
  <si>
    <t>minuman bersoda</t>
  </si>
  <si>
    <t>kokas minyak bumi</t>
  </si>
  <si>
    <t>tar batubara</t>
  </si>
  <si>
    <t>aspal minyak bumi</t>
  </si>
  <si>
    <t>Kondensat (NGL)</t>
  </si>
  <si>
    <t>minyak mentah</t>
  </si>
  <si>
    <t>bensin</t>
  </si>
  <si>
    <t>nafta</t>
  </si>
  <si>
    <t>minyak bahan bakar jet</t>
  </si>
  <si>
    <t>minyak tanah</t>
  </si>
  <si>
    <t>minyak ringan</t>
  </si>
  <si>
    <t>Minyak berat A</t>
  </si>
  <si>
    <t>minyak berat B/C</t>
  </si>
  <si>
    <t>Gas minyak cair (LPG)</t>
  </si>
  <si>
    <t>Volume gas minyak cair (LPG)</t>
  </si>
  <si>
    <t>propana</t>
  </si>
  <si>
    <t>butana</t>
  </si>
  <si>
    <t>gas hidrokarbon minyak bumi</t>
  </si>
  <si>
    <t>Gas Alam Cair (LNG)</t>
  </si>
  <si>
    <t>Gas alam (selain LNG)</t>
  </si>
  <si>
    <t>gas oven kokas</t>
  </si>
  <si>
    <t>tanur tinggi</t>
  </si>
  <si>
    <t>gas konverter</t>
  </si>
  <si>
    <t>Gas Kota</t>
  </si>
  <si>
    <t>Untuk bahan bakar: limbah kayu</t>
  </si>
  <si>
    <t>Untuk bahan bakar: minuman keras hitam</t>
  </si>
  <si>
    <t>Untuk bahan bakar: kayu</t>
  </si>
  <si>
    <t>Untuk bahan bakar: bioetanol</t>
  </si>
  <si>
    <t>Untuk bahan bakar: biodiesel</t>
  </si>
  <si>
    <t>Untuk bahan bakar: biogas</t>
  </si>
  <si>
    <t>Untuk bahan bakar: Limbah ban</t>
  </si>
  <si>
    <t>Untuk bahan bakar: sampah plastik</t>
  </si>
  <si>
    <t>Untuk bahan bakar: RDF</t>
  </si>
  <si>
    <t>Untuk bahan bakar: RPF</t>
  </si>
  <si>
    <t>Daur ulang: Scrap besi untuk pelat baja</t>
  </si>
  <si>
    <t>Daur ulang: Potongan besi untuk batang baja</t>
  </si>
  <si>
    <t>Daur ulang: Potongan besi untuk casting</t>
  </si>
  <si>
    <t>Untuk reproduksi: Baja tahan karat</t>
  </si>
  <si>
    <t>Untuk daur ulang: skrap aluminium untuk bahan tempa</t>
  </si>
  <si>
    <t>Untuk daur ulang: Scrap aluminium untuk casting</t>
  </si>
  <si>
    <t>Untuk regenerasi: Tembaga untuk peleburan kembali</t>
  </si>
  <si>
    <t>Daur ulang: tembaga untuk peleburan</t>
  </si>
  <si>
    <t>Untuk reproduksi: CAMPURAN tembaga</t>
  </si>
  <si>
    <t>Untuk reproduksi: emas</t>
  </si>
  <si>
    <t>Untuk reproduksi: CAMPURAN emas</t>
  </si>
  <si>
    <t>Untuk reproduksi: Perak</t>
  </si>
  <si>
    <t>Untuk reproduksi: Pt</t>
  </si>
  <si>
    <t>Untuk reproduksi: Pd</t>
  </si>
  <si>
    <t>Untuk reproduksi: Nd</t>
  </si>
  <si>
    <t>Untuk reproduksi: Co</t>
  </si>
  <si>
    <t>Untuk reproduksi: Ni</t>
  </si>
  <si>
    <t>Untuk reproduksi: Li</t>
  </si>
  <si>
    <t>Untuk reproduksi: Plastik horizontal</t>
  </si>
  <si>
    <t>Untuk daur ulang: Plastik daur ulang</t>
  </si>
  <si>
    <t>Untuk reproduksi: CAMPURAN plastik</t>
  </si>
  <si>
    <t>Untuk daur ulang: Bahan baku karet</t>
  </si>
  <si>
    <t>Untuk daur ulang: Bahan baku kaca</t>
  </si>
  <si>
    <t>Untuk daur ulang: Bahan baku serat kaca</t>
  </si>
  <si>
    <t>Daur ulang: bahan baku semen</t>
  </si>
  <si>
    <t>Untuk regenerasi: serpihan kayu</t>
  </si>
  <si>
    <t>pembelian</t>
  </si>
  <si>
    <t>Melayani</t>
  </si>
  <si>
    <t>Fasilitas</t>
  </si>
  <si>
    <t>Transportasi masuk</t>
  </si>
  <si>
    <t>transportasi pengiriman</t>
  </si>
  <si>
    <t>Sewa (hulu)</t>
  </si>
  <si>
    <t>Sewa (hilir)</t>
  </si>
  <si>
    <t>investasi</t>
  </si>
  <si>
    <t>tidak ada waralaba</t>
  </si>
  <si>
    <t>Akuntansi lump sum</t>
  </si>
  <si>
    <t>Deskripsi khas</t>
  </si>
  <si>
    <t>bahan</t>
  </si>
  <si>
    <t>bagian</t>
  </si>
  <si>
    <t>melayani</t>
  </si>
  <si>
    <t>abu</t>
  </si>
  <si>
    <t>lumpur</t>
  </si>
  <si>
    <t>minyak bekas</t>
  </si>
  <si>
    <t>asam limbah</t>
  </si>
  <si>
    <t>limbah alkali</t>
  </si>
  <si>
    <t>sampah plastik</t>
  </si>
  <si>
    <t>limbah kertas</t>
  </si>
  <si>
    <t>serpihan kayu</t>
  </si>
  <si>
    <t>limbah serat</t>
  </si>
  <si>
    <t>residu hewan dan tumbuhan</t>
  </si>
  <si>
    <t>limbah padat hewani</t>
  </si>
  <si>
    <t>karet bekas</t>
  </si>
  <si>
    <t>besi tua</t>
  </si>
  <si>
    <t>pecahan kaca porselen</t>
  </si>
  <si>
    <t>terak</t>
  </si>
  <si>
    <t>Serpihan</t>
  </si>
  <si>
    <t>kotoran hewan</t>
  </si>
  <si>
    <t>bangkai hewan</t>
  </si>
  <si>
    <t>Debu</t>
  </si>
  <si>
    <t>Pertanian, kehutanan dan perikanan</t>
  </si>
  <si>
    <t>pertambangan</t>
  </si>
  <si>
    <t>makanan dan minuman</t>
  </si>
  <si>
    <t>Produk serat</t>
  </si>
  <si>
    <t>Pulp/Kertas/Produk Kayu</t>
  </si>
  <si>
    <t>Pencetakan dan pembuatan pelat</t>
  </si>
  <si>
    <t>Produk minyak bumi dan batu bara</t>
  </si>
  <si>
    <t>Produk plastik dan karet</t>
  </si>
  <si>
    <t>barang-barang kulit</t>
  </si>
  <si>
    <t>Produk keramik, tanah liat dan batu</t>
  </si>
  <si>
    <t>produk logam</t>
  </si>
  <si>
    <t>Mesin serba guna</t>
  </si>
  <si>
    <t>mesin produksi</t>
  </si>
  <si>
    <t>mesin komersial</t>
  </si>
  <si>
    <t>komponen elektronik</t>
  </si>
  <si>
    <t>elektromekanis</t>
  </si>
  <si>
    <t>Peralatan komunikasi informasi</t>
  </si>
  <si>
    <t>mesin transportasi</t>
  </si>
  <si>
    <t>Produk manufaktur lainnya</t>
  </si>
  <si>
    <t>konstruksi</t>
  </si>
  <si>
    <t>Listrik/Panas</t>
  </si>
  <si>
    <t>persediaan air</t>
  </si>
  <si>
    <t>pembuangan limbah</t>
  </si>
  <si>
    <t>komersial</t>
  </si>
  <si>
    <t>Keuangan/Asuransi</t>
  </si>
  <si>
    <t>perumahan</t>
  </si>
  <si>
    <t>Transportasi/surat</t>
  </si>
  <si>
    <t>Telekomunikasi</t>
  </si>
  <si>
    <t>urusan publik</t>
  </si>
  <si>
    <t>Pendidikan/Penelitian</t>
  </si>
  <si>
    <t>Perawatan medis dan kesejahteraan</t>
  </si>
  <si>
    <t>Organisasi keanggotaan tidak diklasifikasikan di tempat lain</t>
  </si>
  <si>
    <t>Layanan bisnis</t>
  </si>
  <si>
    <t>Layanan pribadi</t>
  </si>
  <si>
    <t>Peralatan Kantor</t>
  </si>
  <si>
    <t>Klasifikasi tidak diketahui</t>
  </si>
  <si>
    <t>pertanian tanaman</t>
  </si>
  <si>
    <t>Ternak</t>
  </si>
  <si>
    <t>jasa pertanian</t>
  </si>
  <si>
    <t>kehutanan</t>
  </si>
  <si>
    <t>perikanan</t>
  </si>
  <si>
    <t>Batubara, minyak mentah, gas alam</t>
  </si>
  <si>
    <t>Penambangan lainnya</t>
  </si>
  <si>
    <t>bahan makanan</t>
  </si>
  <si>
    <t>minuman</t>
  </si>
  <si>
    <t>Pakan dan Pupuk Organik (Kecuali Terdaftar Terpisah)</t>
  </si>
  <si>
    <t>tembakau</t>
  </si>
  <si>
    <t>produk industri tekstil</t>
  </si>
  <si>
    <t>Pakaian dan produk tekstil jadi lainnya</t>
  </si>
  <si>
    <t>Kayu dan produk kayu</t>
  </si>
  <si>
    <t>Furnitur/peralatan</t>
  </si>
  <si>
    <t>Pulp / Kertas / Kertas Karton / Kertas yang dikonversi</t>
  </si>
  <si>
    <t>produk kertas olahan</t>
  </si>
  <si>
    <t>Percetakan, pembuatan pelat, penjilidan buku</t>
  </si>
  <si>
    <t>pupuk kimia</t>
  </si>
  <si>
    <t>Produk kimia anorganik</t>
  </si>
  <si>
    <t>Produk petrokimia dasar</t>
  </si>
  <si>
    <t>Produk kimia organik (tidak termasuk produk petrokimia dasar dan resin sintetis)</t>
  </si>
  <si>
    <t>resin sintetis</t>
  </si>
  <si>
    <t>serat kimia</t>
  </si>
  <si>
    <t>obat-obatan</t>
  </si>
  <si>
    <t>Produk akhir kimia (tidak termasuk obat-obatan)</t>
  </si>
  <si>
    <t>produk minyak bumi</t>
  </si>
  <si>
    <t>produk batubara</t>
  </si>
  <si>
    <t>produk plastik</t>
  </si>
  <si>
    <t>produk karet</t>
  </si>
  <si>
    <t>Kulit samak, produk kulit, bulu</t>
  </si>
  <si>
    <t>Produk kaca dan kaca</t>
  </si>
  <si>
    <t>Semen dan produk semen</t>
  </si>
  <si>
    <t>keramik</t>
  </si>
  <si>
    <t>Produk keramik, tanah liat dan batu lainnya</t>
  </si>
  <si>
    <t>Besi babi/baja mentah</t>
  </si>
  <si>
    <t>Produk cor dan tempa (besi)</t>
  </si>
  <si>
    <t>Produk baja lainnya</t>
  </si>
  <si>
    <t>Peleburan dan pemurnian logam non-ferrous</t>
  </si>
  <si>
    <t>Produk olahan logam non-ferrous</t>
  </si>
  <si>
    <t>Produk logam konstruksi dan arsitektur</t>
  </si>
  <si>
    <t>Produk logam lainnya</t>
  </si>
  <si>
    <t>peralatan elektronik</t>
  </si>
  <si>
    <t>Komponen elektronik lainnya</t>
  </si>
  <si>
    <t>Peralatan listrik industri</t>
  </si>
  <si>
    <t>elektronik konsumen</t>
  </si>
  <si>
    <t>Peralatan Terapan Elektronik/Alat Ukur Listrik</t>
  </si>
  <si>
    <t>Mesin listrik lainnya</t>
  </si>
  <si>
    <t>Peralatan Komunikasi/Video/Audio</t>
  </si>
  <si>
    <t>Komputer dan peralatan terkait</t>
  </si>
  <si>
    <t>mobil penumpang</t>
  </si>
  <si>
    <t>mobil lain</t>
  </si>
  <si>
    <t>Suku cadang dan aksesori otomotif</t>
  </si>
  <si>
    <t>Perbaikan kapal dan kapal</t>
  </si>
  <si>
    <t>Peralatan dan perbaikan transportasi lainnya</t>
  </si>
  <si>
    <t>Pengumpulan dan pemrosesan sumber daya daur ulang</t>
  </si>
  <si>
    <t>Arsitektur</t>
  </si>
  <si>
    <t>Perbaikan konstruksi</t>
  </si>
  <si>
    <t>Pekerjaan umum</t>
  </si>
  <si>
    <t>Konstruksi teknik sipil lainnya</t>
  </si>
  <si>
    <t>Pialang dan persewaan real estat</t>
  </si>
  <si>
    <t>sewa rumah</t>
  </si>
  <si>
    <t>Sewa tempat tinggal (sewa diperhitungkan)</t>
  </si>
  <si>
    <t>transportasi kereta api</t>
  </si>
  <si>
    <t>Transportasi jalan raya (tidak termasuk transportasi pribadi)</t>
  </si>
  <si>
    <t>transportasi pribadi</t>
  </si>
  <si>
    <t>transportasi air</t>
  </si>
  <si>
    <t>transportasi udara</t>
  </si>
  <si>
    <t>pengiriman barang</t>
  </si>
  <si>
    <t>Gudang</t>
  </si>
  <si>
    <t>Layanan insidental transportasi</t>
  </si>
  <si>
    <t>Pengiriman surat/korespondensi</t>
  </si>
  <si>
    <t>komunikasi</t>
  </si>
  <si>
    <t>siaran</t>
  </si>
  <si>
    <t>Layanan informasi</t>
  </si>
  <si>
    <t>pelayanan internet</t>
  </si>
  <si>
    <t>Produksi informasi video/audio/karakter</t>
  </si>
  <si>
    <t>pendidikan</t>
  </si>
  <si>
    <t>pembelajaran</t>
  </si>
  <si>
    <t>perawatan medis</t>
  </si>
  <si>
    <t>kesehatan dan kebersihan</t>
  </si>
  <si>
    <t>Asuransi sosial/kesejahteraan sosial</t>
  </si>
  <si>
    <t>perawatan</t>
  </si>
  <si>
    <t>Jasa persewaan barang</t>
  </si>
  <si>
    <t>iklan</t>
  </si>
  <si>
    <t>Perawatan mobil dan perbaikan mesin</t>
  </si>
  <si>
    <t>Layanan bisnis lainnya</t>
  </si>
  <si>
    <t>Bisnis akomodasi</t>
  </si>
  <si>
    <t>Layanan makanan dan minuman</t>
  </si>
  <si>
    <t>Binatu, tata rambut, kecantikan, bisnis pemandian</t>
  </si>
  <si>
    <t>Layanan hiburan</t>
  </si>
  <si>
    <t>Layanan Pribadi Lainnya</t>
  </si>
  <si>
    <t>Nasi</t>
  </si>
  <si>
    <t>jelai</t>
  </si>
  <si>
    <t>kentang</t>
  </si>
  <si>
    <t>kacang polong</t>
  </si>
  <si>
    <t>Sayuran (luar ruangan)</t>
  </si>
  <si>
    <t>Sayuran (fasilitas)</t>
  </si>
  <si>
    <t>buah</t>
  </si>
  <si>
    <t>tanaman gula</t>
  </si>
  <si>
    <t>tanaman minuman</t>
  </si>
  <si>
    <t>Tanaman garapan lainnya yang dapat dimakan</t>
  </si>
  <si>
    <t>tanaman pakan ternak</t>
  </si>
  <si>
    <t>benih dan bibit</t>
  </si>
  <si>
    <t>Bunga dan pohon berbunga</t>
  </si>
  <si>
    <t>Tanaman garapan lainnya yang tidak dapat dimakan</t>
  </si>
  <si>
    <t>susu</t>
  </si>
  <si>
    <t>sapi potong</t>
  </si>
  <si>
    <t>Babi</t>
  </si>
  <si>
    <t>telur ayam</t>
  </si>
  <si>
    <t>daging ayam</t>
  </si>
  <si>
    <t>ternak lainnya</t>
  </si>
  <si>
    <t>Industri kedokteran hewan</t>
  </si>
  <si>
    <t>Layanan pertanian (tidak termasuk layanan veteriner)</t>
  </si>
  <si>
    <t>Hasil hutan khusus (termasuk perburuan)</t>
  </si>
  <si>
    <t>Perikanan laut</t>
  </si>
  <si>
    <t>budidaya laut</t>
  </si>
  <si>
    <t>Perikanan air pedalaman</t>
  </si>
  <si>
    <t>budidaya perairan pedalaman</t>
  </si>
  <si>
    <t>kerikil/tambang</t>
  </si>
  <si>
    <t>batu pecah</t>
  </si>
  <si>
    <t>Mineral lainnya</t>
  </si>
  <si>
    <t>daging</t>
  </si>
  <si>
    <t>produk susu</t>
  </si>
  <si>
    <t>Makanan ternak lainnya</t>
  </si>
  <si>
    <t>makanan laut beku</t>
  </si>
  <si>
    <t>Produk asin, kering dan diasap</t>
  </si>
  <si>
    <t>Produk laut dalam kemasan dan kaleng</t>
  </si>
  <si>
    <t>produk tempel</t>
  </si>
  <si>
    <t>Produk makanan laut lainnya</t>
  </si>
  <si>
    <t>penggilingan biji-bijian</t>
  </si>
  <si>
    <t>penggilingan</t>
  </si>
  <si>
    <t>Mie</t>
  </si>
  <si>
    <t>Roti</t>
  </si>
  <si>
    <t>kembang gula</t>
  </si>
  <si>
    <t>Makanan Diawetkan Pertanian</t>
  </si>
  <si>
    <t>Gula</t>
  </si>
  <si>
    <t>pati</t>
  </si>
  <si>
    <t>Glukosa, sirup pati, gula isomerisasi</t>
  </si>
  <si>
    <t>minyak hewani dan nabati</t>
  </si>
  <si>
    <t>rempah-rempah</t>
  </si>
  <si>
    <t>makanan beku yang dimasak</t>
  </si>
  <si>
    <t>makanan balasan</t>
  </si>
  <si>
    <t>Sayuran, sushi, bento</t>
  </si>
  <si>
    <t>sembako lainnya</t>
  </si>
  <si>
    <t>Demi</t>
  </si>
  <si>
    <t>Bir</t>
  </si>
  <si>
    <t>wiski</t>
  </si>
  <si>
    <t>Minuman beralkohol lainnya</t>
  </si>
  <si>
    <t>teh/kopi</t>
  </si>
  <si>
    <t>Minuman ringan</t>
  </si>
  <si>
    <t>pembuatan es</t>
  </si>
  <si>
    <t>memberi makan</t>
  </si>
  <si>
    <t>Pupuk Organik (Kecuali Terdaftar Terpisah)</t>
  </si>
  <si>
    <t>benang pintal</t>
  </si>
  <si>
    <t>Kain katun dan bahan pokok (termasuk kain serat pendek sintetis)</t>
  </si>
  <si>
    <t>Kain sutra dan rayon (termasuk kain filamen sintetis)</t>
  </si>
  <si>
    <t>Tekstil lainnya</t>
  </si>
  <si>
    <t>kain rajut</t>
  </si>
  <si>
    <t>Pengaturan pewarna</t>
  </si>
  <si>
    <t>Produk industri tekstil lainnya</t>
  </si>
  <si>
    <t>pakaian tenun</t>
  </si>
  <si>
    <t>pakaian rajutan</t>
  </si>
  <si>
    <t>Pakaian dan barang pribadi lainnya</t>
  </si>
  <si>
    <t>seperai</t>
  </si>
  <si>
    <t>Karpet dan penutup lantai</t>
  </si>
  <si>
    <t>Produk tekstil jadi lainnya</t>
  </si>
  <si>
    <t>kayu lapis / kayu laminasi</t>
  </si>
  <si>
    <t>Produk kayu lainnya</t>
  </si>
  <si>
    <t>mebel kayu</t>
  </si>
  <si>
    <t>furnitur logam</t>
  </si>
  <si>
    <t>bengkel tukang kayu</t>
  </si>
  <si>
    <t>Perabotan dan peralatan lainnya</t>
  </si>
  <si>
    <t>bubur</t>
  </si>
  <si>
    <t>Kertas Barat/kertas Jepang</t>
  </si>
  <si>
    <t>kertas karton</t>
  </si>
  <si>
    <t>kardus</t>
  </si>
  <si>
    <t>Kertas dilapisi/kertas konstruksi</t>
  </si>
  <si>
    <t>Kotak kardus</t>
  </si>
  <si>
    <t>Wadah kertas lainnya</t>
  </si>
  <si>
    <t>Bahan dan perlengkapan sanitasi yang terbuat dari kertas</t>
  </si>
  <si>
    <t>Pulp, kertas, produk kertas olahan lainnya</t>
  </si>
  <si>
    <t>produk industri soda</t>
  </si>
  <si>
    <t>pigmen anorganik</t>
  </si>
  <si>
    <t>Gas terkompresi / gas cair</t>
  </si>
  <si>
    <t>garam</t>
  </si>
  <si>
    <t>Produk kimia anorganik lainnya</t>
  </si>
  <si>
    <t>Produk aromatik petrokimia</t>
  </si>
  <si>
    <t>Perantara alifatik</t>
  </si>
  <si>
    <t>Intermediet siklik, pewarna sintetis, pigmen organik</t>
  </si>
  <si>
    <t>karet sintetis</t>
  </si>
  <si>
    <t>Turunan metana</t>
  </si>
  <si>
    <t>Produk industri kimia organik lainnya</t>
  </si>
  <si>
    <t>resin termoset</t>
  </si>
  <si>
    <t>resin termoplastik</t>
  </si>
  <si>
    <t>resin kinerja tinggi</t>
  </si>
  <si>
    <t>resin sintetis lainnya</t>
  </si>
  <si>
    <t>Produk olahan lemak dan minyak/Surfaktan</t>
  </si>
  <si>
    <t>Kosmetik/Pasta Gigi</t>
  </si>
  <si>
    <t>melukis</t>
  </si>
  <si>
    <t>tinta cetak</t>
  </si>
  <si>
    <t>pestisida</t>
  </si>
  <si>
    <t>Gelatin/Perekat</t>
  </si>
  <si>
    <t>bahan fotografi</t>
  </si>
  <si>
    <t>Produk akhir kimia lainnya</t>
  </si>
  <si>
    <t>bahan paving</t>
  </si>
  <si>
    <t>tabung ban</t>
  </si>
  <si>
    <t>Produk karet lainnya</t>
  </si>
  <si>
    <t>alas kaki kulit</t>
  </si>
  <si>
    <t>Kulit samak, produk kulit, bulu (tidak termasuk alas kaki kulit)</t>
  </si>
  <si>
    <t>Kaca piring/kaca pengaman</t>
  </si>
  <si>
    <t>Serat kaca dan produknya</t>
  </si>
  <si>
    <t>Produk kaca lainnya</t>
  </si>
  <si>
    <t>Beton siap pakai</t>
  </si>
  <si>
    <t>produk semen</t>
  </si>
  <si>
    <t>Refraktori</t>
  </si>
  <si>
    <t>Produk konstruksi tanah dan batu lainnya</t>
  </si>
  <si>
    <t>Produk karbon/grafit</t>
  </si>
  <si>
    <t>Kasar</t>
  </si>
  <si>
    <t>besi kasar</t>
  </si>
  <si>
    <t>Baja mentah (konverter)</t>
  </si>
  <si>
    <t>Baja mentah (tungku listrik)</t>
  </si>
  <si>
    <t>baja canai panas</t>
  </si>
  <si>
    <t>pipa baja</t>
  </si>
  <si>
    <t>baja selesai dingin</t>
  </si>
  <si>
    <t>baja berlapis</t>
  </si>
  <si>
    <t>cor dan baja tempa</t>
  </si>
  <si>
    <t>pipa besi cor</t>
  </si>
  <si>
    <t>Produk Besi Cor/Produk Tempa (Besi)</t>
  </si>
  <si>
    <t>Industri menggorok geser baja</t>
  </si>
  <si>
    <t>Timbal dan seng (termasuk daur ulang)</t>
  </si>
  <si>
    <t>Aluminium (termasuk daur ulang)</t>
  </si>
  <si>
    <t>Ingot logam non-ferrous lainnya</t>
  </si>
  <si>
    <t>Kawat/kabel listrik</t>
  </si>
  <si>
    <t>kabel serat optik</t>
  </si>
  <si>
    <t>Produk tembaga</t>
  </si>
  <si>
    <t>produk aluminium digulung</t>
  </si>
  <si>
    <t>Bahan logam non-ferrous</t>
  </si>
  <si>
    <t>bahan bakar nuklir</t>
  </si>
  <si>
    <t>Produk logam non-ferrous lainnya</t>
  </si>
  <si>
    <t>produk logam konstruksi</t>
  </si>
  <si>
    <t>Produk logam arsitektural</t>
  </si>
  <si>
    <t>Peralatan gas/minyak/pemanas/peralatan memasak</t>
  </si>
  <si>
    <t>Baut, mur, paku keling, pegas</t>
  </si>
  <si>
    <t>Wadah logam dan dapat membuat produk lembaran logam</t>
  </si>
  <si>
    <t>Aksesori pipa, bubuk dan produk logam, peralatan</t>
  </si>
  <si>
    <t>ketel</t>
  </si>
  <si>
    <t>turbin</t>
  </si>
  <si>
    <t>penggerak utama</t>
  </si>
  <si>
    <t>Pompa/kompresor</t>
  </si>
  <si>
    <t>mesin penanganan material</t>
  </si>
  <si>
    <t>Kulkas/Perangkat Penyesuaian Suhu dan Kelembaban</t>
  </si>
  <si>
    <t>bantalan</t>
  </si>
  <si>
    <t>Mesin serba guna lainnya</t>
  </si>
  <si>
    <t>mesin pertanian</t>
  </si>
  <si>
    <t>Peralatan konstruksi dan pertambangan</t>
  </si>
  <si>
    <t>mesin tekstil</t>
  </si>
  <si>
    <t>Mesin industri yang berhubungan dengan kehidupan</t>
  </si>
  <si>
    <t>mesin kimia</t>
  </si>
  <si>
    <t>Peralatan Pengecoran/Mesin Pengolah Plastik</t>
  </si>
  <si>
    <t>peralatan mesin logam</t>
  </si>
  <si>
    <t>mesin pengerjaan logam</t>
  </si>
  <si>
    <t>peralatan mesin</t>
  </si>
  <si>
    <t>Peralatan manufaktur semikonduktor</t>
  </si>
  <si>
    <t>Cetakan</t>
  </si>
  <si>
    <t>Peralatan vakum/Peralatan vakum</t>
  </si>
  <si>
    <t>Mesin produksi lainnya</t>
  </si>
  <si>
    <t>mesin fotokopi</t>
  </si>
  <si>
    <t>Mesin kantor lainnya</t>
  </si>
  <si>
    <t>Peralatan layanan dan hiburan</t>
  </si>
  <si>
    <t>Peralatan pengukur</t>
  </si>
  <si>
    <t>peralatan medis</t>
  </si>
  <si>
    <t>Optik/Lensa</t>
  </si>
  <si>
    <t>senjata</t>
  </si>
  <si>
    <t>elemen semikonduktor</t>
  </si>
  <si>
    <t>sirkuit terpadu</t>
  </si>
  <si>
    <t>panel LCD</t>
  </si>
  <si>
    <t>Panel datar, tabung elektron</t>
  </si>
  <si>
    <t>media perekaman</t>
  </si>
  <si>
    <t>sirkuit elektronik</t>
  </si>
  <si>
    <t>mesin listrik putar</t>
  </si>
  <si>
    <t>Transformator/transformator</t>
  </si>
  <si>
    <t>Mengalihkan perangkat kontrol/papan distribusi</t>
  </si>
  <si>
    <t>Perangkat kabel</t>
  </si>
  <si>
    <t>komponen listrik mesin pembakaran internal</t>
  </si>
  <si>
    <t>Peralatan listrik industri lainnya</t>
  </si>
  <si>
    <t>pendingin udara konsumen</t>
  </si>
  <si>
    <t>Peralatan listrik konsumen (tidak termasuk AC)</t>
  </si>
  <si>
    <t>Peralatan aplikasi elektronik</t>
  </si>
  <si>
    <t>alat ukur listrik</t>
  </si>
  <si>
    <t>bola lampu</t>
  </si>
  <si>
    <t>perlengkapan penerangan listrik</t>
  </si>
  <si>
    <t>baterai</t>
  </si>
  <si>
    <t>Peralatan listrik lainnya</t>
  </si>
  <si>
    <t>Peralatan telekomunikasi kabel</t>
  </si>
  <si>
    <t>telepon genggam</t>
  </si>
  <si>
    <t>Peralatan telekomunikasi nirkabel (tidak termasuk telepon seluler)</t>
  </si>
  <si>
    <t>penerima radio dan televisi</t>
  </si>
  <si>
    <t>Peralatan telekomunikasi lainnya</t>
  </si>
  <si>
    <t>Peralatan video/kamera digital</t>
  </si>
  <si>
    <t>peralatan elektroakustik</t>
  </si>
  <si>
    <t>Komputer pribadi</t>
  </si>
  <si>
    <t>Badan komputer (tidak termasuk komputer pribadi)</t>
  </si>
  <si>
    <t>Aksesori komputer elektronik</t>
  </si>
  <si>
    <t>Truk, bus, dan mobil lainnya</t>
  </si>
  <si>
    <t>kendaraan roda dua</t>
  </si>
  <si>
    <t>mesin pembakaran internal otomotif</t>
  </si>
  <si>
    <t>Suku cadang mobil</t>
  </si>
  <si>
    <t>kapal baja</t>
  </si>
  <si>
    <t>kapal lainnya</t>
  </si>
  <si>
    <t>mesin pembakaran internal laut</t>
  </si>
  <si>
    <t>perbaikan kapal</t>
  </si>
  <si>
    <t>Kereta</t>
  </si>
  <si>
    <t>perbaikan kereta api</t>
  </si>
  <si>
    <t>pesawat terbang</t>
  </si>
  <si>
    <t>perbaikan pesawat</t>
  </si>
  <si>
    <t>sepeda</t>
  </si>
  <si>
    <t>Mesin transportasi lainnya</t>
  </si>
  <si>
    <t>mainan</t>
  </si>
  <si>
    <t>peralatan latihan</t>
  </si>
  <si>
    <t>Barang pribadi</t>
  </si>
  <si>
    <t>jam</t>
  </si>
  <si>
    <t>instrumen</t>
  </si>
  <si>
    <t>Menulis/alat tulis</t>
  </si>
  <si>
    <t>Produk olahan tatami dan jerami</t>
  </si>
  <si>
    <t>Rekaman informasi</t>
  </si>
  <si>
    <t>Bangunan tempat tinggal (konstruksi kayu)</t>
  </si>
  <si>
    <t>Konstruksi perumahan (konstruksi non-kayu)</t>
  </si>
  <si>
    <t>Bangunan non-perumahan (konstruksi kayu)</t>
  </si>
  <si>
    <t>Konstruksi non-perumahan (konstruksi non-kayu)</t>
  </si>
  <si>
    <t>Pekerjaan umum terkait jalan</t>
  </si>
  <si>
    <t>Sungai, selokan, dan pekerjaan umum lainnya</t>
  </si>
  <si>
    <t>Pekerjaan umum terkait pertanian dan kehutanan</t>
  </si>
  <si>
    <t>konstruksi rel kereta api</t>
  </si>
  <si>
    <t>Konstruksi fasilitas listrik</t>
  </si>
  <si>
    <t>Pembangunan fasilitas telekomunikasi</t>
  </si>
  <si>
    <t>Kekuatan komersial</t>
  </si>
  <si>
    <t>pembangkit listrik internal</t>
  </si>
  <si>
    <t>Industri pasokan panas</t>
  </si>
  <si>
    <t>Saluran air dan saluran air sederhana</t>
  </si>
  <si>
    <t>air industri</t>
  </si>
  <si>
    <t>selokan</t>
  </si>
  <si>
    <t>Pembuangan limbah (umum)</t>
  </si>
  <si>
    <t>Pembuangan limbah (industri)</t>
  </si>
  <si>
    <t>grosir</t>
  </si>
  <si>
    <t>eceran</t>
  </si>
  <si>
    <t>Keuangan</t>
  </si>
  <si>
    <t>Asuransi jiwa</t>
  </si>
  <si>
    <t>Asuransi non-jiwa</t>
  </si>
  <si>
    <t>Broker real estat dan bisnis manajemen</t>
  </si>
  <si>
    <t>Bisnis persewaan properti</t>
  </si>
  <si>
    <t>angkutan penumpang kereta api</t>
  </si>
  <si>
    <t>angkutan kereta api</t>
  </si>
  <si>
    <t>bis</t>
  </si>
  <si>
    <t>sewa taksi</t>
  </si>
  <si>
    <t>Angkutan Barang Jalan (Tidak Termasuk Angkutan Pribadi)</t>
  </si>
  <si>
    <t>Transportasi pribadi (mobil penumpang)</t>
  </si>
  <si>
    <t>Transportasi pribadi (truk)</t>
  </si>
  <si>
    <t>transportasi laut</t>
  </si>
  <si>
    <t>Transportasi air pesisir dan pedalaman</t>
  </si>
  <si>
    <t>Transportasi pelabuhan</t>
  </si>
  <si>
    <t>sedang mengemas</t>
  </si>
  <si>
    <t>Penyediaan sarana transportasi jalan</t>
  </si>
  <si>
    <t>Manajemen fasilitas transportasi air (manajemen publik nasional)</t>
  </si>
  <si>
    <t>Manajemen fasilitas transportasi air</t>
  </si>
  <si>
    <t>Layanan transportasi air tambahan</t>
  </si>
  <si>
    <t>Manajemen fasilitas penerbangan (publik)</t>
  </si>
  <si>
    <t>Manajemen fasilitas penerbangan</t>
  </si>
  <si>
    <t>Layanan penerbangan</t>
  </si>
  <si>
    <t>Perjalanan dan layanan terkait transportasi lainnya</t>
  </si>
  <si>
    <t>telekomunikasi tetap</t>
  </si>
  <si>
    <t>telekomunikasi seluler</t>
  </si>
  <si>
    <t>Layanan yang terkait dengan telekomunikasi</t>
  </si>
  <si>
    <t>penyiaran publik</t>
  </si>
  <si>
    <t>penyiaran komersial</t>
  </si>
  <si>
    <t>siaran kabel</t>
  </si>
  <si>
    <t>Produksi informasi video/audio/teks (tidak termasuk surat kabar/penerbitan)</t>
  </si>
  <si>
    <t>koran</t>
  </si>
  <si>
    <t>publikasi</t>
  </si>
  <si>
    <t>Tugas resmi (tengah)</t>
  </si>
  <si>
    <t>Tugas resmi (daerah)</t>
  </si>
  <si>
    <t>Pendidikan sekolah (nasional dan publik)</t>
  </si>
  <si>
    <t>Pendidikan sekolah (swasta)★</t>
  </si>
  <si>
    <t>Makan siang sekolah (nasional dan umum)</t>
  </si>
  <si>
    <t>Makan siang sekolah (sekolah swasta)★</t>
  </si>
  <si>
    <t>Pendidikan Sosial (Nasional/Publik)</t>
  </si>
  <si>
    <t>Pendidikan sosial (nirlaba)★</t>
  </si>
  <si>
    <t>Lembaga Pelatihan Pendidikan Lainnya (Nasional dan Umum)</t>
  </si>
  <si>
    <t>Lembaga pendidikan dan pelatihan lainnya</t>
  </si>
  <si>
    <t>Lembaga Penelitian Ilmu Pengetahuan Alam (Nasional/Publik)</t>
  </si>
  <si>
    <t>Lembaga Penelitian Humaniora/Ilmu Sosial (Nasional/Publik)</t>
  </si>
  <si>
    <t>Lembaga Penelitian Ilmu Pengetahuan Alam (Non-Profit)★</t>
  </si>
  <si>
    <t>Lembaga penelitian humaniora dan ilmu sosial (nirlaba)★</t>
  </si>
  <si>
    <t>Lembaga penelitian ilmu alam</t>
  </si>
  <si>
    <t>Lembaga penelitian humaniora dan ilmu sosial</t>
  </si>
  <si>
    <t>R&amp;D internal</t>
  </si>
  <si>
    <t>Perawatan medis (perawatan di rumah sakit)</t>
  </si>
  <si>
    <t>Perawatan medis (perawatan di luar rumah sakit)</t>
  </si>
  <si>
    <t>Medis (praktik gigi)</t>
  </si>
  <si>
    <t>Medis (pemberian)</t>
  </si>
  <si>
    <t>Medis (layanan medis lainnya)</t>
  </si>
  <si>
    <t>Kesehatan dan Sanitasi (Nasional dan Umum)</t>
  </si>
  <si>
    <t>Bisnis asuransi sosial</t>
  </si>
  <si>
    <t>Kesejahteraan Sosial (Nasional dan Umum)</t>
  </si>
  <si>
    <t>Kesejahteraan Sosial (Non-Profit)★</t>
  </si>
  <si>
    <t>kesejahteraan Sosial</t>
  </si>
  <si>
    <t>sekolah Keperawatan</t>
  </si>
  <si>
    <t>Asuhan keperawatan (fasilitas pelayanan)</t>
  </si>
  <si>
    <t>Asuhan keperawatan (tidak termasuk layanan fasilitas)</t>
  </si>
  <si>
    <t>Asosiasi bisnis keanggotaan</t>
  </si>
  <si>
    <t>Organisasi nirlaba swasta yang melayani rumah tangga (tidak termasuk yang terdaftar secara terpisah)★</t>
  </si>
  <si>
    <t>Usaha persewaan barang (tidak termasuk persewaan mobil)</t>
  </si>
  <si>
    <t>Bisnis sewa mobil</t>
  </si>
  <si>
    <t>Perawatan mobil</t>
  </si>
  <si>
    <t>perbaikan mesin</t>
  </si>
  <si>
    <t>Layanan Hukum/Keuangan/Akuntansi</t>
  </si>
  <si>
    <t>Jasa teknik sipil dan konstruksi</t>
  </si>
  <si>
    <t>layanan pengiriman pekerja</t>
  </si>
  <si>
    <t>layanan bangunan</t>
  </si>
  <si>
    <t>bisnis keamanan</t>
  </si>
  <si>
    <t>restoran</t>
  </si>
  <si>
    <t>Layanan makanan takeaway / pengiriman</t>
  </si>
  <si>
    <t>industri cucian</t>
  </si>
  <si>
    <t>Bisnis tukang cukur</t>
  </si>
  <si>
    <t>Industri kecantikan</t>
  </si>
  <si>
    <t>Bisnis mandi</t>
  </si>
  <si>
    <t>Bisnis binatu, tata rambut, kecantikan, dan pemandian lainnya</t>
  </si>
  <si>
    <t>bioskop</t>
  </si>
  <si>
    <t>Aula pertunjukan (tidak termasuk bioskop) dan grup pertunjukan</t>
  </si>
  <si>
    <t>Lintasan balap dan tim untuk balap sepeda, pacuan kuda, dll.</t>
  </si>
  <si>
    <t>Fasilitas olahraga, taman, taman hiburan</t>
  </si>
  <si>
    <t>tempat bermain</t>
  </si>
  <si>
    <t>Hiburan lainnya</t>
  </si>
  <si>
    <t>fotografi</t>
  </si>
  <si>
    <t>Bisnis seremonial</t>
  </si>
  <si>
    <t>Les privat</t>
  </si>
  <si>
    <t>Berbagai bisnis perbaikan (kecuali terdaftar secara terpisah)</t>
  </si>
  <si>
    <t>3 emisi GRK teratas berdasarkan item (ton)</t>
  </si>
  <si>
    <t>LINGKUP 1, 2, 3 emisi CO2 yang dihitung</t>
  </si>
  <si>
    <t>ID</t>
    <phoneticPr fontId="2"/>
  </si>
  <si>
    <t>Hoja de cálculo de CO2 Cuenta CO2 simple (SCAT1.2.3) más</t>
  </si>
  <si>
    <t>Contraseña Nota 2)</t>
  </si>
  <si>
    <t>combustible</t>
  </si>
  <si>
    <t>Tipo Nota 3)</t>
  </si>
  <si>
    <t>Cantidad Nota 4)</t>
  </si>
  <si>
    <t>unidad</t>
  </si>
  <si>
    <t>energia electrica</t>
  </si>
  <si>
    <t>Monto</t>
  </si>
  <si>
    <t>cantidad de ventas</t>
  </si>
  <si>
    <t>un millón de yenes</t>
  </si>
  <si>
    <t>Emisiones directas de CO2 por millón de yenes</t>
  </si>
  <si>
    <t>tonelada/millón de yen</t>
  </si>
  <si>
    <t>Emisiones directas e indirectas de CO2 por millón de yenes</t>
  </si>
  <si>
    <t>nombre del árticulo</t>
  </si>
  <si>
    <t>Importe de la transacción (millones de yenes)</t>
  </si>
  <si>
    <t>categoría</t>
  </si>
  <si>
    <t>código</t>
  </si>
  <si>
    <t>Gran clasificación</t>
  </si>
  <si>
    <t>Clasificación media</t>
  </si>
  <si>
    <t>Clasificación menor</t>
  </si>
  <si>
    <t>detalles</t>
  </si>
  <si>
    <t>residuos generados</t>
  </si>
  <si>
    <t>rendimiento</t>
  </si>
  <si>
    <t>Tipo de producto</t>
  </si>
  <si>
    <t>Producto representativo convertido a 1 millón de yenes</t>
  </si>
  <si>
    <t>Vida útil (años)</t>
  </si>
  <si>
    <t>Tiempo de actividad (%)</t>
  </si>
  <si>
    <t>Potencia de funcionamiento kw</t>
  </si>
  <si>
    <t>Consumo de combustible (L/h)</t>
  </si>
  <si>
    <t>Peso del producto por millón de yenes</t>
  </si>
  <si>
    <t>Constitución</t>
  </si>
  <si>
    <t>fibra</t>
  </si>
  <si>
    <t>madera</t>
  </si>
  <si>
    <t>Papel de pulpa</t>
  </si>
  <si>
    <t>productos químicos</t>
  </si>
  <si>
    <t>el plastico</t>
  </si>
  <si>
    <t>goma</t>
  </si>
  <si>
    <t>cuero</t>
  </si>
  <si>
    <t>vidrio</t>
  </si>
  <si>
    <t>cemento</t>
  </si>
  <si>
    <t>Cerámica, tierra y piedra</t>
  </si>
  <si>
    <t>acero</t>
  </si>
  <si>
    <t>cobre</t>
  </si>
  <si>
    <t>Aluminio</t>
  </si>
  <si>
    <t>Metal no ferroso</t>
  </si>
  <si>
    <t>otros</t>
  </si>
  <si>
    <t>franquicia</t>
  </si>
  <si>
    <t>No aplica</t>
  </si>
  <si>
    <t>resultado</t>
  </si>
  <si>
    <t>Categoría</t>
  </si>
  <si>
    <t>alcance1</t>
  </si>
  <si>
    <t>alcance2</t>
  </si>
  <si>
    <t>Categoría 1 “Productos y servicios comprados”</t>
  </si>
  <si>
    <t>Categoría 2 “Bienes de Capital”</t>
  </si>
  <si>
    <t>Categoría 3 “Actividades de combustibles y energía no incluidas en el alcance 1 y 2”</t>
  </si>
  <si>
    <t>Categoría 4 "Transporte y entrega (aguas arriba)"</t>
  </si>
  <si>
    <t>Categoría 5 “Residuos de operaciones”</t>
  </si>
  <si>
    <t>Categoría 6 “Viajes de negocios”</t>
  </si>
  <si>
    <t>Categoría 7 “Desplazamientos del empleador”</t>
  </si>
  <si>
    <t>Categoría 8 “Activos Arrendados (Upstream)”</t>
  </si>
  <si>
    <t>Categoría 9 “Transporte y entrega (aguas abajo)”</t>
  </si>
  <si>
    <t>Categoría 10 “Procesamiento de productos vendidos”</t>
  </si>
  <si>
    <t>Categoría 11 “Uso de Productos Vendidos”</t>
  </si>
  <si>
    <t>Categoría 12 “Disposición de productos vendidos”</t>
  </si>
  <si>
    <t>Categoría 13 “Activos de Arrendamiento (Downstream)”</t>
  </si>
  <si>
    <t>Categoría 14 “Franquicia”</t>
  </si>
  <si>
    <t>Categoría 15 “Inversiones”</t>
  </si>
  <si>
    <t>medidor de emisiones de CO2</t>
  </si>
  <si>
    <t>actividad</t>
  </si>
  <si>
    <t>el consumo de combustible</t>
  </si>
  <si>
    <t>El consumo de energía</t>
  </si>
  <si>
    <t>Precio de compra/contrato de bienes y servicios</t>
  </si>
  <si>
    <t>depreciación del equipo</t>
  </si>
  <si>
    <t>uso de energía</t>
  </si>
  <si>
    <t>Gastos de envío en el momento de la compra (Categoría 1 para productos derivados)</t>
  </si>
  <si>
    <t>Cantidad de residuos tratados por tipo</t>
  </si>
  <si>
    <t>Los gastos de viaje</t>
  </si>
  <si>
    <t>Gastos de desplazamiento</t>
  </si>
  <si>
    <t>Terreno arrendado, tarifa de contrato de arrendamiento</t>
  </si>
  <si>
    <t>Gastos de envío en el momento de la venta</t>
  </si>
  <si>
    <t>Carga del negocio de alquiler</t>
  </si>
  <si>
    <t>Impacto ambiental ondulado de las actividades de inversión</t>
  </si>
  <si>
    <t>Contribución a la reducción a través del reciclaje</t>
  </si>
  <si>
    <t>Unidad básica</t>
  </si>
  <si>
    <t>Ministerio de Economía, Comercio e Industria "Herramienta de Cálculo de Emisiones de CO2 derivadas de la Energía" Ficha 02 Tabla de Cálculo de Emisiones</t>
  </si>
  <si>
    <t>Ministerio del Medio Ambiente Listado de Factores de Emisión por Empresa de Energía Eléctrica</t>
  </si>
  <si>
    <t>Base de datos de intensidad de emisiones para calcular las emisiones de gases de efecto invernadero de una organización a través de su cadena de suministro</t>
  </si>
  <si>
    <t>Calculado usando la base de datos global IO</t>
  </si>
  <si>
    <t>datos de scope1 y scope2</t>
  </si>
  <si>
    <t>CO2t/millones de yenes</t>
  </si>
  <si>
    <t>Producción de materias primas recicladas</t>
  </si>
  <si>
    <t>valor numérico</t>
  </si>
  <si>
    <t>Producto reacondicionado</t>
  </si>
  <si>
    <t>Nuestra salida de configuración</t>
  </si>
  <si>
    <t>1 compra</t>
  </si>
  <si>
    <t>2 capitales</t>
  </si>
  <si>
    <t>3 Onda de energía</t>
  </si>
  <si>
    <t>4Entrega aguas arriba</t>
  </si>
  <si>
    <t>5 desechos comerciales</t>
  </si>
  <si>
    <t>6 viajes de negocios</t>
  </si>
  <si>
    <t>7 viaje</t>
  </si>
  <si>
    <t>8 Arrendamiento aguas arriba</t>
  </si>
  <si>
    <t>9 Entrega aguas abajo</t>
  </si>
  <si>
    <t>9 Procesamiento posterior a la venta</t>
  </si>
  <si>
    <t>11 uso</t>
  </si>
  <si>
    <t>12 Desechar después de su uso</t>
  </si>
  <si>
    <t>13 Arrendamiento aguas abajo</t>
  </si>
  <si>
    <t>14 franquicias</t>
  </si>
  <si>
    <t>15 inversiones</t>
  </si>
  <si>
    <t>producto</t>
  </si>
  <si>
    <t>Procesando</t>
  </si>
  <si>
    <t>usar</t>
  </si>
  <si>
    <t>contribución</t>
  </si>
  <si>
    <t>descarga</t>
  </si>
  <si>
    <t>productos reacondicionados</t>
  </si>
  <si>
    <t>material reciclado</t>
  </si>
  <si>
    <t>A0000 promedio japonés</t>
  </si>
  <si>
    <t>A9999 energía renovable</t>
  </si>
  <si>
    <t>carbón de coque</t>
  </si>
  <si>
    <t>carbón térmico</t>
  </si>
  <si>
    <t>antracita</t>
  </si>
  <si>
    <t>Coca</t>
  </si>
  <si>
    <t>coque de petroleo</t>
  </si>
  <si>
    <t>alquitrán de hulla</t>
  </si>
  <si>
    <t>asfalto de petróleo</t>
  </si>
  <si>
    <t>Condensado (GNL)</t>
  </si>
  <si>
    <t>petróleo crudo</t>
  </si>
  <si>
    <t>gasolina</t>
  </si>
  <si>
    <t>aceite combustible para aviones</t>
  </si>
  <si>
    <t>queroseno</t>
  </si>
  <si>
    <t>aceite ligero</t>
  </si>
  <si>
    <t>Petróleo pesado A</t>
  </si>
  <si>
    <t>Petróleo pesado B/C</t>
  </si>
  <si>
    <t>Gas licuado de petróleo (GLP)</t>
  </si>
  <si>
    <t>Volumen de gas licuado de petróleo (GLP)</t>
  </si>
  <si>
    <t>propano</t>
  </si>
  <si>
    <t>butano</t>
  </si>
  <si>
    <t>gas de hidrocarburo de petróleo</t>
  </si>
  <si>
    <t>Gas Natural Licuado (GNL)</t>
  </si>
  <si>
    <t>Gas natural (distinto del GNL)</t>
  </si>
  <si>
    <t>gas de horno de coque</t>
  </si>
  <si>
    <t>alto horno</t>
  </si>
  <si>
    <t>convertidor de gas</t>
  </si>
  <si>
    <t>Gas ciudad</t>
  </si>
  <si>
    <t>Para combustible: residuos de madera</t>
  </si>
  <si>
    <t>Para combustible: licor negro</t>
  </si>
  <si>
    <t>Para combustible: madera</t>
  </si>
  <si>
    <t>Para combustible: bioetanol</t>
  </si>
  <si>
    <t>Para combustible: biodiésel</t>
  </si>
  <si>
    <t>Para combustible: biogás</t>
  </si>
  <si>
    <t>Para combustible: Neumático de desecho</t>
  </si>
  <si>
    <t>Para combustible: residuos de plástico</t>
  </si>
  <si>
    <t>Para combustible: RDF</t>
  </si>
  <si>
    <t>Para combustible: RPF</t>
  </si>
  <si>
    <t>Reciclaje: chatarra de hierro para chapa de acero</t>
  </si>
  <si>
    <t>Reciclaje: Chatarra de hierro para barras de acero</t>
  </si>
  <si>
    <t>Reciclaje: Chatarra de hierro para fundición</t>
  </si>
  <si>
    <t>Para reproducción: acero inoxidable</t>
  </si>
  <si>
    <t>Para reciclar: chatarra de aluminio para material forjado</t>
  </si>
  <si>
    <t>Para reciclar: chatarra de aluminio para fundición</t>
  </si>
  <si>
    <t>Para regeneración: Cobre para refundición</t>
  </si>
  <si>
    <t>Reciclaje: cobre para fundición</t>
  </si>
  <si>
    <t>Para la reproducción: MEZCLA cobre</t>
  </si>
  <si>
    <t>Para reproducción: oro</t>
  </si>
  <si>
    <t>Para reproducción: MIX oro</t>
  </si>
  <si>
    <t>Para la reproducción: Plata</t>
  </si>
  <si>
    <t>Para reproducción: pinta</t>
  </si>
  <si>
    <t>Para reproducción: Pd</t>
  </si>
  <si>
    <t>Para reproducción: Nd</t>
  </si>
  <si>
    <t>Para la reproducción: Co</t>
  </si>
  <si>
    <t>Para reproducción: Ni</t>
  </si>
  <si>
    <t>Para la reproducción: Li</t>
  </si>
  <si>
    <t>Para reproducción: Plástico horizontal</t>
  </si>
  <si>
    <t>Para reciclar: Plástico reciclado</t>
  </si>
  <si>
    <t>Para reproducción: plástico MIX</t>
  </si>
  <si>
    <t>Para reciclar: materias primas de caucho</t>
  </si>
  <si>
    <t>Para reciclar: Materia prima de vidrio</t>
  </si>
  <si>
    <t>Para reciclar: materia prima de fibra de vidrio</t>
  </si>
  <si>
    <t>Reciclaje: materia prima para cemento</t>
  </si>
  <si>
    <t>Para regeneración: astillas de madera.</t>
  </si>
  <si>
    <t>compra</t>
  </si>
  <si>
    <t>Servicio</t>
  </si>
  <si>
    <t>Instalaciones</t>
  </si>
  <si>
    <t>Transporte entrante</t>
  </si>
  <si>
    <t>transporte marítimo</t>
  </si>
  <si>
    <t>Arrendamiento (aguas arriba)</t>
  </si>
  <si>
    <t>Arrendamiento (aguas abajo)</t>
  </si>
  <si>
    <t>inversión</t>
  </si>
  <si>
    <t>sin franquicia</t>
  </si>
  <si>
    <t>Contabilidad a tanto alzado</t>
  </si>
  <si>
    <t>Descripción típica</t>
  </si>
  <si>
    <t>partes</t>
  </si>
  <si>
    <t>ceniza</t>
  </si>
  <si>
    <t>lodo</t>
  </si>
  <si>
    <t>aceite usado</t>
  </si>
  <si>
    <t>ácido residual</t>
  </si>
  <si>
    <t>residuos alcalinos</t>
  </si>
  <si>
    <t>residuos plasticos</t>
  </si>
  <si>
    <t>papel de desecho</t>
  </si>
  <si>
    <t>astillas de madera</t>
  </si>
  <si>
    <t>residuos de fibra</t>
  </si>
  <si>
    <t>residuos animales y vegetales</t>
  </si>
  <si>
    <t>residuos sólidos de origen animal</t>
  </si>
  <si>
    <t>chatarra de caucho</t>
  </si>
  <si>
    <t>chatarra</t>
  </si>
  <si>
    <t>restos de porcelana de vidrio</t>
  </si>
  <si>
    <t>escoria</t>
  </si>
  <si>
    <t>Escombros</t>
  </si>
  <si>
    <t>estiércol animal</t>
  </si>
  <si>
    <t>cadáveres de animales</t>
  </si>
  <si>
    <t>Polvo</t>
  </si>
  <si>
    <t>Agricultura, silvicultura y pesca</t>
  </si>
  <si>
    <t>minería</t>
  </si>
  <si>
    <t>comida y bebida</t>
  </si>
  <si>
    <t>productos de fibra</t>
  </si>
  <si>
    <t>Productos de pulpa/papel/madera</t>
  </si>
  <si>
    <t>Impresión y fabricación de planchas</t>
  </si>
  <si>
    <t>Productos de petróleo y carbón</t>
  </si>
  <si>
    <t>Productos de plástico y caucho</t>
  </si>
  <si>
    <t>Artículos de cuero</t>
  </si>
  <si>
    <t>Productos de cerámica, arcilla y piedra</t>
  </si>
  <si>
    <t>productos metálicos</t>
  </si>
  <si>
    <t>Máquina de uso general</t>
  </si>
  <si>
    <t>máquina de producción</t>
  </si>
  <si>
    <t>máquina comercial</t>
  </si>
  <si>
    <t>componentes electrónicos</t>
  </si>
  <si>
    <t>electromecánico</t>
  </si>
  <si>
    <t>equipo de comunicacion de informacion</t>
  </si>
  <si>
    <t>máquina de transporte</t>
  </si>
  <si>
    <t>Otros productos manufacturados</t>
  </si>
  <si>
    <t>construcción</t>
  </si>
  <si>
    <t>Electricidad/Calor</t>
  </si>
  <si>
    <t>suministro de agua</t>
  </si>
  <si>
    <t>deposito de basura</t>
  </si>
  <si>
    <t>comercial</t>
  </si>
  <si>
    <t>Finanzas/Seguros</t>
  </si>
  <si>
    <t>bienes raíces</t>
  </si>
  <si>
    <t>Transporte/correo</t>
  </si>
  <si>
    <t>telecomunicaciones</t>
  </si>
  <si>
    <t>asuntos publicos</t>
  </si>
  <si>
    <t>Educación/Investigación</t>
  </si>
  <si>
    <t>Atención médica y bienestar</t>
  </si>
  <si>
    <t>Organizaciones de miembros no clasificadas en otra parte</t>
  </si>
  <si>
    <t>Servicio empresarial</t>
  </si>
  <si>
    <t>Servicio personal</t>
  </si>
  <si>
    <t>Material de oficina</t>
  </si>
  <si>
    <t>Clasificación desconocida</t>
  </si>
  <si>
    <t>Cultivos agrícolas</t>
  </si>
  <si>
    <t>Ganado</t>
  </si>
  <si>
    <t>servicios agricolas</t>
  </si>
  <si>
    <t>silvicultura</t>
  </si>
  <si>
    <t>pesquería</t>
  </si>
  <si>
    <t>Carbón, petróleo crudo, gas natural</t>
  </si>
  <si>
    <t>Otra minería</t>
  </si>
  <si>
    <t>comestibles</t>
  </si>
  <si>
    <t>bebida</t>
  </si>
  <si>
    <t>Piensos y Fertilizantes Orgánicos (excepto enumerados por separado)</t>
  </si>
  <si>
    <t>tabaco</t>
  </si>
  <si>
    <t>productos de la industria textil</t>
  </si>
  <si>
    <t>Prendas de vestir y otros productos textiles confeccionados</t>
  </si>
  <si>
    <t>Madera y productos de madera</t>
  </si>
  <si>
    <t>Equipamiento mobiliario</t>
  </si>
  <si>
    <t>Pulpa/Papel/Cartón/Papel convertido</t>
  </si>
  <si>
    <t>productos de papel procesados</t>
  </si>
  <si>
    <t>Imprenta, platería, encuadernación</t>
  </si>
  <si>
    <t>fertilizante químico</t>
  </si>
  <si>
    <t>Productos químicos inorgánicos</t>
  </si>
  <si>
    <t>Productos petroquímicos básicos</t>
  </si>
  <si>
    <t>Productos químicos orgánicos (excepto productos petroquímicos básicos y resinas sintéticas)</t>
  </si>
  <si>
    <t>resina sintética</t>
  </si>
  <si>
    <t>Fibra química</t>
  </si>
  <si>
    <t>productos farmaceuticos</t>
  </si>
  <si>
    <t>Productos químicos finales (excepto productos farmacéuticos)</t>
  </si>
  <si>
    <t>productos derivados del petróleo</t>
  </si>
  <si>
    <t>productos de carbón</t>
  </si>
  <si>
    <t>productos de plástico</t>
  </si>
  <si>
    <t>producto de caucho</t>
  </si>
  <si>
    <t>Cuero curtido, productos de cuero, piel</t>
  </si>
  <si>
    <t>Vidrio y productos de vidrio</t>
  </si>
  <si>
    <t>Cemento y productos de cemento</t>
  </si>
  <si>
    <t>cerámica</t>
  </si>
  <si>
    <t>Otros productos de cerámica, arcilla y piedra</t>
  </si>
  <si>
    <t>Arrabio/acero crudo</t>
  </si>
  <si>
    <t>Productos fundidos y forjados (hierro)</t>
  </si>
  <si>
    <t>Otros productos de acero</t>
  </si>
  <si>
    <t>Fundición y refinación de metales no ferrosos</t>
  </si>
  <si>
    <t>Productos procesados ​​de metales no ferrosos</t>
  </si>
  <si>
    <t>Productos metálicos para la construcción y la arquitectura</t>
  </si>
  <si>
    <t>Otros productos metálicos</t>
  </si>
  <si>
    <t>dispositivo electronico</t>
  </si>
  <si>
    <t>Otros componentes electrónicos</t>
  </si>
  <si>
    <t>Equipos eléctricos industriales</t>
  </si>
  <si>
    <t>electrónica de consumo</t>
  </si>
  <si>
    <t>Equipos electrónicos aplicados/instrumentos de medición eléctrica</t>
  </si>
  <si>
    <t>Otras máquinas eléctricas</t>
  </si>
  <si>
    <t>Equipo de comunicación/video/audio</t>
  </si>
  <si>
    <t>Computadoras y equipo relacionado</t>
  </si>
  <si>
    <t>coche de pasajeros</t>
  </si>
  <si>
    <t>Otros coches</t>
  </si>
  <si>
    <t>Piezas y accesorios para automóviles</t>
  </si>
  <si>
    <t>Reparación de barcos y barcos</t>
  </si>
  <si>
    <t>Otro equipo de transporte y reparación</t>
  </si>
  <si>
    <t>Recogida y tratamiento de recursos reciclados</t>
  </si>
  <si>
    <t>arquitectura</t>
  </si>
  <si>
    <t>Reparación de construcción</t>
  </si>
  <si>
    <t>trabajos públicos</t>
  </si>
  <si>
    <t>Otras obras de ingeniería civil</t>
  </si>
  <si>
    <t>Corretaje y alquiler de bienes inmuebles</t>
  </si>
  <si>
    <t>alquiler de vivienda</t>
  </si>
  <si>
    <t>Alquiler residencial (alquiler imputado)</t>
  </si>
  <si>
    <t>transporte ferroviario</t>
  </si>
  <si>
    <t>Transporte por carretera (excluido el transporte privado)</t>
  </si>
  <si>
    <t>transporte privado</t>
  </si>
  <si>
    <t>transporte de agua</t>
  </si>
  <si>
    <t>transporte aéreo</t>
  </si>
  <si>
    <t>transporte de carga</t>
  </si>
  <si>
    <t>Depósito</t>
  </si>
  <si>
    <t>Servicios incidentales de transporte</t>
  </si>
  <si>
    <t>Entrega de correo/correspondencia</t>
  </si>
  <si>
    <t>comunicación</t>
  </si>
  <si>
    <t>transmisión</t>
  </si>
  <si>
    <t>Servicio de información</t>
  </si>
  <si>
    <t>servicio de Internet</t>
  </si>
  <si>
    <t>Producción de video/audio/información de personajes</t>
  </si>
  <si>
    <t>educación</t>
  </si>
  <si>
    <t>el estudio</t>
  </si>
  <si>
    <t>atención médica</t>
  </si>
  <si>
    <t>salud e higiene</t>
  </si>
  <si>
    <t>Seguro social/bienestar social</t>
  </si>
  <si>
    <t>enfermería</t>
  </si>
  <si>
    <t>servicio de alquiler de mercancias</t>
  </si>
  <si>
    <t>anuncio publicitario</t>
  </si>
  <si>
    <t>Mantenimiento de automóviles y reparación de máquinas.</t>
  </si>
  <si>
    <t>Otros servicios comerciales</t>
  </si>
  <si>
    <t>negocio de alojamiento</t>
  </si>
  <si>
    <t>Servicio de comida y bebida</t>
  </si>
  <si>
    <t>Lavandería, peluquería, belleza, negocio de baños</t>
  </si>
  <si>
    <t>Servicio de entretenimiento</t>
  </si>
  <si>
    <t>Otros servicios personales</t>
  </si>
  <si>
    <t>arroz</t>
  </si>
  <si>
    <t>cebada</t>
  </si>
  <si>
    <t>patatas</t>
  </si>
  <si>
    <t>frijoles</t>
  </si>
  <si>
    <t>Verduras (al aire libre)</t>
  </si>
  <si>
    <t>Verduras (instalación)</t>
  </si>
  <si>
    <t>Fruta</t>
  </si>
  <si>
    <t>cosecha de azúcar</t>
  </si>
  <si>
    <t>cosecha de bebidas</t>
  </si>
  <si>
    <t>Otros cultivos herbáceos comestibles</t>
  </si>
  <si>
    <t>cultivos forrajeros</t>
  </si>
  <si>
    <t>semillas y plántulas</t>
  </si>
  <si>
    <t>Flores y árboles en flor</t>
  </si>
  <si>
    <t>Otros cultivos herbáceos no comestibles</t>
  </si>
  <si>
    <t>lácteos</t>
  </si>
  <si>
    <t>ganado vacuno</t>
  </si>
  <si>
    <t>Cerdo</t>
  </si>
  <si>
    <t>Gallina, huevo</t>
  </si>
  <si>
    <t>come pollo</t>
  </si>
  <si>
    <t>Otro ganado</t>
  </si>
  <si>
    <t>industria veterinaria</t>
  </si>
  <si>
    <t>Servicios agrícolas (excluidos los servicios veterinarios)</t>
  </si>
  <si>
    <t>Productos forestales especiales (incluida la caza)</t>
  </si>
  <si>
    <t>pesca en el mar</t>
  </si>
  <si>
    <t>acuicultura marina</t>
  </si>
  <si>
    <t>Pesca en aguas continentales</t>
  </si>
  <si>
    <t>acuicultura continental</t>
  </si>
  <si>
    <t>grava/cantera</t>
  </si>
  <si>
    <t>grava</t>
  </si>
  <si>
    <t>Otros minerales</t>
  </si>
  <si>
    <t>carne</t>
  </si>
  <si>
    <t>productos lácteos</t>
  </si>
  <si>
    <t>Otros alimentos para el ganado</t>
  </si>
  <si>
    <t>mariscos congelados</t>
  </si>
  <si>
    <t>Productos salados, secos y ahumados</t>
  </si>
  <si>
    <t>Productos marinos embotellados y enlatados</t>
  </si>
  <si>
    <t>producto de pasta</t>
  </si>
  <si>
    <t>Otros productos del mar</t>
  </si>
  <si>
    <t>molienda de granos</t>
  </si>
  <si>
    <t>molienda</t>
  </si>
  <si>
    <t>Fideos</t>
  </si>
  <si>
    <t>Pan de molde</t>
  </si>
  <si>
    <t>Confitería</t>
  </si>
  <si>
    <t>Conservas Agrícolas</t>
  </si>
  <si>
    <t>azúcar</t>
  </si>
  <si>
    <t>almidón</t>
  </si>
  <si>
    <t>Glucosa, jarabe de almidón, azúcar isomerizado</t>
  </si>
  <si>
    <t>aceites animales y vegetales</t>
  </si>
  <si>
    <t>especias</t>
  </si>
  <si>
    <t>alimentos cocidos congelados</t>
  </si>
  <si>
    <t>retorta de comida</t>
  </si>
  <si>
    <t>Verduras, sushi, bento</t>
  </si>
  <si>
    <t>Otros comestibles</t>
  </si>
  <si>
    <t>Bien</t>
  </si>
  <si>
    <t>cerveza</t>
  </si>
  <si>
    <t>whisky</t>
  </si>
  <si>
    <t>Otras bebidas alcohólicas</t>
  </si>
  <si>
    <t>te Cafe</t>
  </si>
  <si>
    <t>Refresco</t>
  </si>
  <si>
    <t>fabricación de hielo</t>
  </si>
  <si>
    <t>alimento</t>
  </si>
  <si>
    <t>Fertilizante orgánico (excepto enumerados por separado)</t>
  </si>
  <si>
    <t>hilo hilado</t>
  </si>
  <si>
    <t>Algodón y tejidos básicos (incluidos los tejidos sintéticos de fibra corta)</t>
  </si>
  <si>
    <t>Tejidos de seda y rayón (incluidos los tejidos de filamentos sintéticos)</t>
  </si>
  <si>
    <t>Otros textiles</t>
  </si>
  <si>
    <t>tejido de punto</t>
  </si>
  <si>
    <t>Arreglo de tinte</t>
  </si>
  <si>
    <t>Otros productos de la industria textil</t>
  </si>
  <si>
    <t>prenda tejida</t>
  </si>
  <si>
    <t>prenda de punto</t>
  </si>
  <si>
    <t>Otra ropa y artículos personales</t>
  </si>
  <si>
    <t>lecho</t>
  </si>
  <si>
    <t>Alfombras y revestimientos para pisos</t>
  </si>
  <si>
    <t>Otros productos textiles confeccionados</t>
  </si>
  <si>
    <t>Tablas de madera</t>
  </si>
  <si>
    <t>madera contrachapada/madera laminada</t>
  </si>
  <si>
    <t>Otros productos de madera</t>
  </si>
  <si>
    <t>muebles de madera</t>
  </si>
  <si>
    <t>muebles metalicos</t>
  </si>
  <si>
    <t>carpintería de madera</t>
  </si>
  <si>
    <t>Otros muebles y equipos</t>
  </si>
  <si>
    <t>pulpa</t>
  </si>
  <si>
    <t>Papel occidental/papel japonés</t>
  </si>
  <si>
    <t>Cartón</t>
  </si>
  <si>
    <t>cartulina</t>
  </si>
  <si>
    <t>Papel estucado/papel de construcción</t>
  </si>
  <si>
    <t>Caja de cartón</t>
  </si>
  <si>
    <t>Otros contenedores de papel</t>
  </si>
  <si>
    <t>Material y suministros sanitarios de papel</t>
  </si>
  <si>
    <t>Otros productos de pulpa, papel, papel procesado</t>
  </si>
  <si>
    <t>productos de la industria de refrescos</t>
  </si>
  <si>
    <t>pigmento inorgánico</t>
  </si>
  <si>
    <t>Gas comprimido/Gas licuado</t>
  </si>
  <si>
    <t>sal</t>
  </si>
  <si>
    <t>Otros productos químicos inorgánicos</t>
  </si>
  <si>
    <t>Productos aromáticos petroquímicos</t>
  </si>
  <si>
    <t>intermedio alifático</t>
  </si>
  <si>
    <t>Intermedios cíclicos, tintes sintéticos, pigmentos orgánicos</t>
  </si>
  <si>
    <t>caucho sintético</t>
  </si>
  <si>
    <t>Derivado de metano</t>
  </si>
  <si>
    <t>plastificante</t>
  </si>
  <si>
    <t>Otros productos industriales químicos orgánicos</t>
  </si>
  <si>
    <t>resina termoendurecible</t>
  </si>
  <si>
    <t>resina termoplástica</t>
  </si>
  <si>
    <t>resina de alto rendimiento</t>
  </si>
  <si>
    <t>Otra resina sintética</t>
  </si>
  <si>
    <t>Productos procesados ​​de grasas y aceites/Tensoactivos</t>
  </si>
  <si>
    <t>Cosméticos/Pasta de dientes</t>
  </si>
  <si>
    <t>pintar</t>
  </si>
  <si>
    <t>tinta de impresión</t>
  </si>
  <si>
    <t>pesticida</t>
  </si>
  <si>
    <t>Gelatina/Adhesivo</t>
  </si>
  <si>
    <t>Material fotográfico</t>
  </si>
  <si>
    <t>Otros productos químicos finales</t>
  </si>
  <si>
    <t>material de pavimentación</t>
  </si>
  <si>
    <t>tubo de neumático</t>
  </si>
  <si>
    <t>Otros productos de caucho</t>
  </si>
  <si>
    <t>calzado de cuero</t>
  </si>
  <si>
    <t>Cuero curtido, productos de cuero, pieles (excepto calzado de cuero)</t>
  </si>
  <si>
    <t>Vidrio plano/vidrio de seguridad</t>
  </si>
  <si>
    <t>Fibra de vidrio y sus productos</t>
  </si>
  <si>
    <t>Otros productos de vidrio</t>
  </si>
  <si>
    <t>Concreto premezclado</t>
  </si>
  <si>
    <t>productos de cemento</t>
  </si>
  <si>
    <t>Refractarios</t>
  </si>
  <si>
    <t>Otros productos de tierra y piedra para la construcción</t>
  </si>
  <si>
    <t>Productos de carbono/grafito</t>
  </si>
  <si>
    <t>Abrasivo</t>
  </si>
  <si>
    <t>arrabio</t>
  </si>
  <si>
    <t>Ferroaleaciones</t>
  </si>
  <si>
    <t>Acero crudo (convertidor)</t>
  </si>
  <si>
    <t>Acero crudo (horno eléctrico)</t>
  </si>
  <si>
    <t>acero laminado en caliente</t>
  </si>
  <si>
    <t>tubo de acero</t>
  </si>
  <si>
    <t>acero acabado en frio</t>
  </si>
  <si>
    <t>acero chapado</t>
  </si>
  <si>
    <t>fundición y acero forjado</t>
  </si>
  <si>
    <t>tubería de hierro fundido</t>
  </si>
  <si>
    <t>Productos de hierro fundido/Productos forjados (hierro)</t>
  </si>
  <si>
    <t>Industria de corte longitudinal de cizalla de acero</t>
  </si>
  <si>
    <t>Plomo y zinc (incluido el reciclado)</t>
  </si>
  <si>
    <t>Aluminio (incluso reciclado)</t>
  </si>
  <si>
    <t>Otros lingotes de metales no ferrosos</t>
  </si>
  <si>
    <t>Alambre/cable eléctrico</t>
  </si>
  <si>
    <t>cable de fibra óptica</t>
  </si>
  <si>
    <t>Productos de cobre</t>
  </si>
  <si>
    <t>productos laminados de aluminio</t>
  </si>
  <si>
    <t>Materiales de metales no ferrosos</t>
  </si>
  <si>
    <t>combustible nuclear</t>
  </si>
  <si>
    <t>Otros productos de metales no ferrosos</t>
  </si>
  <si>
    <t>productos metalicos para la construccion</t>
  </si>
  <si>
    <t>productos metalicos arquitectonicos</t>
  </si>
  <si>
    <t>Equipos de gas/petróleo/equipos de calefacción/cocina</t>
  </si>
  <si>
    <t>Pernos, tuercas, remaches, resortes</t>
  </si>
  <si>
    <t>Fabricación de envases y latas de metal productos de chapa</t>
  </si>
  <si>
    <t>Accesorios de fontanería, polvos y productos metálicos, herramientas</t>
  </si>
  <si>
    <t>caldera</t>
  </si>
  <si>
    <t>turbina</t>
  </si>
  <si>
    <t>fuerza motriz</t>
  </si>
  <si>
    <t>bomba/compresor</t>
  </si>
  <si>
    <t>máquina de manejo de materiales</t>
  </si>
  <si>
    <t>Refrigerador/dispositivo de ajuste de temperatura y humedad</t>
  </si>
  <si>
    <t>Llevando</t>
  </si>
  <si>
    <t>Otras máquinas de uso general</t>
  </si>
  <si>
    <t>maquinaria de agricultura</t>
  </si>
  <si>
    <t>Equipos de construcción y minería</t>
  </si>
  <si>
    <t>maquinaria textil</t>
  </si>
  <si>
    <t>Máquinas industriales relacionadas con la vida</t>
  </si>
  <si>
    <t>maquinaria quimica</t>
  </si>
  <si>
    <t>Equipos de fundición/Maquinaria de procesamiento de plástico</t>
  </si>
  <si>
    <t>maquinas herramientas metalicas</t>
  </si>
  <si>
    <t>maquinaria metalúrgica</t>
  </si>
  <si>
    <t>Herramientas de máquina</t>
  </si>
  <si>
    <t>Equipos de fabricación de semiconductores.</t>
  </si>
  <si>
    <t>Moho</t>
  </si>
  <si>
    <t>Equipos de vacío/Equipos de vacío</t>
  </si>
  <si>
    <t>Otras máquinas de producción</t>
  </si>
  <si>
    <t>copiador</t>
  </si>
  <si>
    <t>Otras máquinas de oficina</t>
  </si>
  <si>
    <t>Equipos de servicio y entretenimiento.</t>
  </si>
  <si>
    <t>Equipo de medición</t>
  </si>
  <si>
    <t>Equipo medico</t>
  </si>
  <si>
    <t>Óptica/Lente</t>
  </si>
  <si>
    <t>arma</t>
  </si>
  <si>
    <t>elemento semiconductor</t>
  </si>
  <si>
    <t>circuito integrado</t>
  </si>
  <si>
    <t>Panel LCD</t>
  </si>
  <si>
    <t>panel plano, tubo de electrones</t>
  </si>
  <si>
    <t>medios de grabación</t>
  </si>
  <si>
    <t>circuito electrónico</t>
  </si>
  <si>
    <t>máquina eléctrica rotativa</t>
  </si>
  <si>
    <t>Transformador/transformador</t>
  </si>
  <si>
    <t>Dispositivo de control de conmutación/tablero de distribución</t>
  </si>
  <si>
    <t>dispositivo de cableado</t>
  </si>
  <si>
    <t>componentes eléctricos del motor de combustión interna</t>
  </si>
  <si>
    <t>Otros equipos eléctricos industriales</t>
  </si>
  <si>
    <t>acondicionador de aire de consumo</t>
  </si>
  <si>
    <t>Electrodomésticos de consumo (excepto acondicionadores de aire)</t>
  </si>
  <si>
    <t>Equipo de aplicación electrónica</t>
  </si>
  <si>
    <t>instrumento de medida electrico</t>
  </si>
  <si>
    <t>bombillas</t>
  </si>
  <si>
    <t>accesorios de iluminación eléctrica</t>
  </si>
  <si>
    <t>batería</t>
  </si>
  <si>
    <t>Otros equipos eléctricos</t>
  </si>
  <si>
    <t>Equipos de telecomunicaciones por cable</t>
  </si>
  <si>
    <t>teléfono móvil</t>
  </si>
  <si>
    <t>Equipos de telecomunicaciones inalámbricas (excepto teléfonos móviles)</t>
  </si>
  <si>
    <t>receptores de radio y television</t>
  </si>
  <si>
    <t>Otros equipos de telecomunicaciones</t>
  </si>
  <si>
    <t>Equipo de video/cámara digital</t>
  </si>
  <si>
    <t>equipo electroacústico</t>
  </si>
  <si>
    <t>Computadora personal</t>
  </si>
  <si>
    <t>Cuerpo de computadora (excluyendo computadoras personales)</t>
  </si>
  <si>
    <t>Accesorio de computadora electrónica</t>
  </si>
  <si>
    <t>Camiones, autobuses y otros automóviles</t>
  </si>
  <si>
    <t>vehículo de dos ruedas</t>
  </si>
  <si>
    <t>motor de combustión interna automotriz</t>
  </si>
  <si>
    <t>Autopartes</t>
  </si>
  <si>
    <t>barco de acero</t>
  </si>
  <si>
    <t>Otros buques</t>
  </si>
  <si>
    <t>motor de combustión interna marino</t>
  </si>
  <si>
    <t>reparación de barcos</t>
  </si>
  <si>
    <t>vagón de ferrocarril</t>
  </si>
  <si>
    <t>reparación de vagones de ferrocarril</t>
  </si>
  <si>
    <t>aeronave</t>
  </si>
  <si>
    <t>reparación de aeronaves</t>
  </si>
  <si>
    <t>bicicleta</t>
  </si>
  <si>
    <t>Otra maquinaria de transporte</t>
  </si>
  <si>
    <t>juguete</t>
  </si>
  <si>
    <t>equipo de ejercicio</t>
  </si>
  <si>
    <t>bienes personales</t>
  </si>
  <si>
    <t>reloj</t>
  </si>
  <si>
    <t>instrumento</t>
  </si>
  <si>
    <t>Escritura/papelería</t>
  </si>
  <si>
    <t>Productos procesados ​​de paja y tatami</t>
  </si>
  <si>
    <t>Grabación de información</t>
  </si>
  <si>
    <t>Edificio residencial (construcción de madera)</t>
  </si>
  <si>
    <t>Construcción residencial (construcción que no sea de madera)</t>
  </si>
  <si>
    <t>Edificio no residencial (construcción de madera)</t>
  </si>
  <si>
    <t>Construcción no residencial (construcción que no sea de madera)</t>
  </si>
  <si>
    <t>Obras públicas viales</t>
  </si>
  <si>
    <t>Ríos, alcantarillas y otras obras públicas</t>
  </si>
  <si>
    <t>Obras públicas relacionadas con la agricultura y la silvicultura</t>
  </si>
  <si>
    <t>construcción de vías férreas</t>
  </si>
  <si>
    <t>Construcción de instalaciones eléctricas</t>
  </si>
  <si>
    <t>Construcción de instalaciones de telecomunicaciones</t>
  </si>
  <si>
    <t>Poder comercial</t>
  </si>
  <si>
    <t>generación de energía interna</t>
  </si>
  <si>
    <t>industria de suministro de calor</t>
  </si>
  <si>
    <t>Abastecimiento de agua y acueducto simple</t>
  </si>
  <si>
    <t>agua industrial</t>
  </si>
  <si>
    <t>Alcantarillado ★★</t>
  </si>
  <si>
    <t>Eliminación de residuos (público) ★★</t>
  </si>
  <si>
    <t>Eliminación de residuos (industriales)</t>
  </si>
  <si>
    <t>venta al por mayor</t>
  </si>
  <si>
    <t>venta minorista</t>
  </si>
  <si>
    <t>Finanzas</t>
  </si>
  <si>
    <t>Seguro de vida</t>
  </si>
  <si>
    <t>Seguro de no vida</t>
  </si>
  <si>
    <t>Negocio de corretaje y administración de bienes raíces</t>
  </si>
  <si>
    <t>negocio de alquiler de bienes raices</t>
  </si>
  <si>
    <t>transporte ferroviario de pasajeros</t>
  </si>
  <si>
    <t>transporte ferroviario de mercancías</t>
  </si>
  <si>
    <t>autobús</t>
  </si>
  <si>
    <t>alquilar taxi</t>
  </si>
  <si>
    <t>Transporte de mercancías por carretera (excluido el transporte privado)</t>
  </si>
  <si>
    <t>Transporte privado (automóvil de pasajeros)</t>
  </si>
  <si>
    <t>Transporte privado (camión)</t>
  </si>
  <si>
    <t>Transporte costero y de aguas interiores</t>
  </si>
  <si>
    <t>transporte portuario</t>
  </si>
  <si>
    <t>embalaje</t>
  </si>
  <si>
    <t>Suministro de instalaciones de transporte por carretera</t>
  </si>
  <si>
    <t>Gestión de instalaciones de transporte acuático (Gestión pública nacional)</t>
  </si>
  <si>
    <t>Gestión de instalaciones de transporte acuático</t>
  </si>
  <si>
    <t>Servicios auxiliares de transporte acuático</t>
  </si>
  <si>
    <t>Gestión de instalaciones de aviación (público)</t>
  </si>
  <si>
    <t>Gestión de instalaciones de aviación</t>
  </si>
  <si>
    <t>Servicio de aviación</t>
  </si>
  <si>
    <t>Viajes y otros servicios relacionados con el transporte</t>
  </si>
  <si>
    <t>telecomunicaciones fijas</t>
  </si>
  <si>
    <t>telecomunicaciones móviles</t>
  </si>
  <si>
    <t>Servicios relacionados con las telecomunicaciones</t>
  </si>
  <si>
    <t>radiodifusión pública</t>
  </si>
  <si>
    <t>radiodifusión comercial</t>
  </si>
  <si>
    <t>transmisión por cable</t>
  </si>
  <si>
    <t>Producción de información de video/audio/texto (excluyendo periódicos/editorial)</t>
  </si>
  <si>
    <t>periódico</t>
  </si>
  <si>
    <t>publicación</t>
  </si>
  <si>
    <t>Deberes oficiales (centro)</t>
  </si>
  <si>
    <t>Deberes oficiales (regionales) ★★</t>
  </si>
  <si>
    <t>Educación escolar (nacional y pública)</t>
  </si>
  <si>
    <t>Educación escolar (privada)★</t>
  </si>
  <si>
    <t>Almuerzo escolar (nacional y público) ★★</t>
  </si>
  <si>
    <t>Almuerzo escolar (escuela privada)★</t>
  </si>
  <si>
    <t>Educación Social (Nacional/Pública) ★★</t>
  </si>
  <si>
    <t>Educación social (sin fines de lucro)★</t>
  </si>
  <si>
    <t>Otras Instituciones de Formación Educativa (Nacionales y Públicas) ★★</t>
  </si>
  <si>
    <t>Otras instituciones de educación y formación</t>
  </si>
  <si>
    <t>Institución de Investigación de Ciencias Naturales (Nacional/Pública) ★★</t>
  </si>
  <si>
    <t>Instituciones de investigación en humanidades/ciencias sociales (nacionales/públicas) ★★</t>
  </si>
  <si>
    <t>Instituto de Investigación de Ciencias Naturales (sin fines de lucro)★</t>
  </si>
  <si>
    <t>Institutos de investigación en humanidades y ciencias sociales (sin fines de lucro)★</t>
  </si>
  <si>
    <t>instituto de investigacion de ciencias naturales</t>
  </si>
  <si>
    <t>Institutos de investigación en humanidades y ciencias sociales</t>
  </si>
  <si>
    <t>I+D interno</t>
  </si>
  <si>
    <t>Atención médica (tratamiento hospitalario)</t>
  </si>
  <si>
    <t>Atención médica (atención extrahospitalaria)</t>
  </si>
  <si>
    <t>Médico (práctica dental)</t>
  </si>
  <si>
    <t>Médico (dispensación)</t>
  </si>
  <si>
    <t>Médico (otros servicios médicos)</t>
  </si>
  <si>
    <t>Salud y Saneamiento (Nacional y Público) ★★</t>
  </si>
  <si>
    <t>negocio de seguros sociales</t>
  </si>
  <si>
    <t>Bienestar Social (Nacional y Público) ★★</t>
  </si>
  <si>
    <t>Bienestar social (sin fines de lucro)★</t>
  </si>
  <si>
    <t>bienestar Social</t>
  </si>
  <si>
    <t>guardería</t>
  </si>
  <si>
    <t>Atención de enfermería (servicios de centros)</t>
  </si>
  <si>
    <t>Atención de enfermería (excluidos los servicios del centro)</t>
  </si>
  <si>
    <t>Asociación empresarial de miembros</t>
  </si>
  <si>
    <t>Organizaciones privadas sin fines de lucro que atienden a los hogares (excluidas las enumeradas por separado)★</t>
  </si>
  <si>
    <t>Negocio de arrendamiento de bienes (excluido el alquiler de automóviles)</t>
  </si>
  <si>
    <t>negocio de alquiler de coches</t>
  </si>
  <si>
    <t>Mantenimiento del auto</t>
  </si>
  <si>
    <t>reparación de máquinas</t>
  </si>
  <si>
    <t>Servicios Legales/Financieros/Contables</t>
  </si>
  <si>
    <t>Servicios de ingeniería civil y construcción.</t>
  </si>
  <si>
    <t>servicio de despacho de trabajadores</t>
  </si>
  <si>
    <t>servicio de construcción</t>
  </si>
  <si>
    <t>negocio de seguridad</t>
  </si>
  <si>
    <t>restaurante</t>
  </si>
  <si>
    <t>Servicio de comida para llevar/entrega</t>
  </si>
  <si>
    <t>industria de la lavandería</t>
  </si>
  <si>
    <t>negocio de barbero</t>
  </si>
  <si>
    <t>industria de la belleza</t>
  </si>
  <si>
    <t>negocio de baño</t>
  </si>
  <si>
    <t>Otros negocios de lavandería, peluquería, belleza y baños</t>
  </si>
  <si>
    <t>cine</t>
  </si>
  <si>
    <t>Salas de espectáculos (excepto cines) y grupos de actuación</t>
  </si>
  <si>
    <t>Hipódromos y equipos para carreras de bicicletas, carreras de caballos, etc.</t>
  </si>
  <si>
    <t>Instalaciones deportivas, parques, parques de atracciones</t>
  </si>
  <si>
    <t>patio de juegos</t>
  </si>
  <si>
    <t>Otro entretenimiento</t>
  </si>
  <si>
    <t>fotografía</t>
  </si>
  <si>
    <t>negocio ceremonial</t>
  </si>
  <si>
    <t>tutoría privada</t>
  </si>
  <si>
    <t>Varios negocios de reparación (excepto enumerados por separado)</t>
  </si>
  <si>
    <t>Las 3 principales emisiones derivadas de GEI por elemento (ton)</t>
  </si>
  <si>
    <t>ALCANCE 1, 2, 3 Emisiones de CO2 calculadas</t>
  </si>
  <si>
    <t>ES</t>
    <phoneticPr fontId="2"/>
  </si>
  <si>
    <t>FR</t>
    <phoneticPr fontId="2"/>
  </si>
  <si>
    <t>CO2-Berechnungsblatt Einfaches CO2-Konto (SCAT1.2.3)plus</t>
  </si>
  <si>
    <t>Passwort Hinweis 2)</t>
  </si>
  <si>
    <t>Treibstoff</t>
  </si>
  <si>
    <t>Typ Anm. 3)</t>
  </si>
  <si>
    <t>Menge Anm. 4)</t>
  </si>
  <si>
    <t>Einheit</t>
  </si>
  <si>
    <t>elektrische Energie</t>
  </si>
  <si>
    <t>Menge</t>
  </si>
  <si>
    <t>Gesamt</t>
  </si>
  <si>
    <t>Höhe des Umsatzes</t>
  </si>
  <si>
    <t>Eine Million Yen</t>
  </si>
  <si>
    <t>Direkte CO2-Emissionen pro Million Yen</t>
  </si>
  <si>
    <t>Tonne/Million Yen</t>
  </si>
  <si>
    <t>Direkte und indirekte CO2-Emissionen pro Million Yen</t>
  </si>
  <si>
    <t>Artikelname</t>
  </si>
  <si>
    <t>Transaktionsbetrag (Millionen Yen)</t>
  </si>
  <si>
    <t>Kategorie</t>
  </si>
  <si>
    <t>Code</t>
  </si>
  <si>
    <t>Große Klassifizierung</t>
  </si>
  <si>
    <t>Mittlere Einstufung</t>
  </si>
  <si>
    <t>Minor-Klassifizierung</t>
  </si>
  <si>
    <t>Einzelheiten</t>
  </si>
  <si>
    <t>erzeugte Abfälle</t>
  </si>
  <si>
    <t>Durchsatz t</t>
  </si>
  <si>
    <t>Produktart</t>
  </si>
  <si>
    <t>Repräsentatives Produkt, umgerechnet auf 1 Million Yen</t>
  </si>
  <si>
    <t>Lebensdauer (Jahre)</t>
  </si>
  <si>
    <t>Betriebszeit (%)</t>
  </si>
  <si>
    <t>Betriebsleistung kw</t>
  </si>
  <si>
    <t>Kraftstoffverbrauch (l/h)</t>
  </si>
  <si>
    <t>Produktgewicht pro Million Yen</t>
  </si>
  <si>
    <t>Verfassung</t>
  </si>
  <si>
    <t>Faser</t>
  </si>
  <si>
    <t>Holz</t>
  </si>
  <si>
    <t>Zellstoff/Papier</t>
  </si>
  <si>
    <t>Chemikalien</t>
  </si>
  <si>
    <t>Plastik</t>
  </si>
  <si>
    <t>Gummi</t>
  </si>
  <si>
    <t>Leder</t>
  </si>
  <si>
    <t>Glas</t>
  </si>
  <si>
    <t>Zement</t>
  </si>
  <si>
    <t>Keramik, Erde und Stein</t>
  </si>
  <si>
    <t>Stahl</t>
  </si>
  <si>
    <t>Kupfer</t>
  </si>
  <si>
    <t>Nichteisenmetalle</t>
  </si>
  <si>
    <t>Andere</t>
  </si>
  <si>
    <t>Franchise</t>
  </si>
  <si>
    <t>Unzutreffend</t>
  </si>
  <si>
    <t>Ergebnis</t>
  </si>
  <si>
    <t>Geltungsbereich1</t>
  </si>
  <si>
    <t>Geltungsbereich2</t>
  </si>
  <si>
    <t>Kategorie 1 „Gekaufte Produkte und Dienstleistungen“</t>
  </si>
  <si>
    <t>Kategorie 2 „Investitionsgüter“</t>
  </si>
  <si>
    <t>Kategorie 3 „Brennstoff- und Energieaktivitäten, die nicht in Scope 1 und 2 enthalten sind“</t>
  </si>
  <si>
    <t>Kategorie 4 „Transport und Anlieferung (Upstream)“</t>
  </si>
  <si>
    <t>Kategorie 5 „Betriebsabfälle“</t>
  </si>
  <si>
    <t>Kategorie 6 „Geschäftsreisen“</t>
  </si>
  <si>
    <t>Kategorie 7 „Pendeln des Arbeitgebers“</t>
  </si>
  <si>
    <t>Kategorie 8 „Leasingvermögen (Upstream)“</t>
  </si>
  <si>
    <t>Kategorie 9 „Transport und Lieferung (downstream)“</t>
  </si>
  <si>
    <t>Kategorie 10 „Verarbeitung verkaufter Produkte“</t>
  </si>
  <si>
    <t>Kategorie 11 „Verwendung verkaufter Produkte“</t>
  </si>
  <si>
    <t>Kategorie 12 „Entsorgung verkaufter Produkte“</t>
  </si>
  <si>
    <t>Kategorie 13 „Leasingvermögen (nachgelagert)“</t>
  </si>
  <si>
    <t>Kategorie 14 „Franchise“</t>
  </si>
  <si>
    <t>Kategorie 15 „Anlagen“</t>
  </si>
  <si>
    <t>CO2-Emissionsmesser</t>
  </si>
  <si>
    <t>Gleichgewicht</t>
  </si>
  <si>
    <t>Aktivität</t>
  </si>
  <si>
    <t>Kraftstoffverbrauch</t>
  </si>
  <si>
    <t>Energieverbrauch</t>
  </si>
  <si>
    <t>Einkaufs-/Vertragspreis von Waren und Dienstleistungen</t>
  </si>
  <si>
    <t>Geräteabschreibung</t>
  </si>
  <si>
    <t>Versandkosten zum Zeitpunkt des Kaufs (Kategorie 1 für Produktderivate)</t>
  </si>
  <si>
    <t>Menge des behandelten Abfalls nach Art</t>
  </si>
  <si>
    <t>Reisekosten</t>
  </si>
  <si>
    <t>Fahrtkosten</t>
  </si>
  <si>
    <t>Pachtgrundstück, Pachtvertragsgebühr</t>
  </si>
  <si>
    <t>Versandkosten zum Zeitpunkt des Verkaufs</t>
  </si>
  <si>
    <t>Belastung des Mietgeschäfts</t>
  </si>
  <si>
    <t>Ripple Umweltauswirkungen von Investitionstätigkeiten</t>
  </si>
  <si>
    <t>Minderungsbeitrag durch Recycling</t>
  </si>
  <si>
    <t>Basiseinheit</t>
  </si>
  <si>
    <t>Ministerium für Wirtschaft, Handel und Industrie „Energy-derived CO2 Emissions Calculation Tool“ Sheet 02 Emissions Calculation Table</t>
  </si>
  <si>
    <t>Liste der Emissionsfaktoren des Umweltministeriums der Electric Power Company</t>
  </si>
  <si>
    <t>Emissionsintensitätsdatenbank zur Berechnung der Treibhausgasemissionen einer Organisation über ihre Lieferkette</t>
  </si>
  <si>
    <t>Berechnet anhand der globalen IO-Datenbank</t>
  </si>
  <si>
    <t>Daten von scope1 und scope2</t>
  </si>
  <si>
    <t>CO2t/Million Yen</t>
  </si>
  <si>
    <t>Produktion von recycelten Rohstoffen</t>
  </si>
  <si>
    <t>numerischer Wert</t>
  </si>
  <si>
    <t>Überholtes Produkt</t>
  </si>
  <si>
    <t>Unsere Konfigurationsausgabe</t>
  </si>
  <si>
    <t>1 Kauf</t>
  </si>
  <si>
    <t>2 Hauptstadt</t>
  </si>
  <si>
    <t>3Energiewelligkeit</t>
  </si>
  <si>
    <t>4Upstream-Lieferung</t>
  </si>
  <si>
    <t>5 Geschäftsabfälle</t>
  </si>
  <si>
    <t>6 Dienstreisen</t>
  </si>
  <si>
    <t>7 pendeln</t>
  </si>
  <si>
    <t>8Upstream-Miete</t>
  </si>
  <si>
    <t>9 Downstream-Lieferung</t>
  </si>
  <si>
    <t>9 Bearbeitung nach dem Verkauf</t>
  </si>
  <si>
    <t>11 verwenden</t>
  </si>
  <si>
    <t>12 Nach Gebrauch entsorgen</t>
  </si>
  <si>
    <t>13 Downstream-Leasing</t>
  </si>
  <si>
    <t>14 Franchise</t>
  </si>
  <si>
    <t>15 Investitionen</t>
  </si>
  <si>
    <t>Produkt</t>
  </si>
  <si>
    <t>wird bearbeitet</t>
  </si>
  <si>
    <t>verwenden</t>
  </si>
  <si>
    <t>Beitrag</t>
  </si>
  <si>
    <t>Entladung</t>
  </si>
  <si>
    <t>generalüberholte Produkte</t>
  </si>
  <si>
    <t>recyceltes Material</t>
  </si>
  <si>
    <t>A0000 japanischer Durchschnitt</t>
  </si>
  <si>
    <t>A9999 erneuerbare Energie</t>
  </si>
  <si>
    <t>Kokskohle</t>
  </si>
  <si>
    <t>Kraftwerkskohle</t>
  </si>
  <si>
    <t>Anthrazit</t>
  </si>
  <si>
    <t>Koks</t>
  </si>
  <si>
    <t>Petrolkoks</t>
  </si>
  <si>
    <t>Kohle-Teer</t>
  </si>
  <si>
    <t>Erdölasphalt</t>
  </si>
  <si>
    <t>Rohöl</t>
  </si>
  <si>
    <t>Benzin</t>
  </si>
  <si>
    <t>Naphtha</t>
  </si>
  <si>
    <t>Düsentreibstofföl</t>
  </si>
  <si>
    <t>Kerosin</t>
  </si>
  <si>
    <t>Leichtöl</t>
  </si>
  <si>
    <t>Schweröl A</t>
  </si>
  <si>
    <t>B/C-Schweröl</t>
  </si>
  <si>
    <t>Flüssiggas (LPG)</t>
  </si>
  <si>
    <t>Volumen von Flüssiggas (LPG).</t>
  </si>
  <si>
    <t>Propan</t>
  </si>
  <si>
    <t>Butan</t>
  </si>
  <si>
    <t>Erdöl-Kohlenwasserstoff-Gas</t>
  </si>
  <si>
    <t>Verflüssigtes Erdgas (LNG)</t>
  </si>
  <si>
    <t>Erdgas (außer LNG)</t>
  </si>
  <si>
    <t>Koksofengas</t>
  </si>
  <si>
    <t>Hochofen</t>
  </si>
  <si>
    <t>Konvertergas</t>
  </si>
  <si>
    <t>Stadtgas</t>
  </si>
  <si>
    <t>Als Brennstoff: Altholz</t>
  </si>
  <si>
    <t>Als Kraftstoff: Schwarzlauge</t>
  </si>
  <si>
    <t>Als Brennstoff: Holz</t>
  </si>
  <si>
    <t>Als Kraftstoff: Bioethanol</t>
  </si>
  <si>
    <t>Als Kraftstoff: Biodiesel</t>
  </si>
  <si>
    <t>Als Brennstoff: Biogas</t>
  </si>
  <si>
    <t>Für Kraftstoff: Altreifen</t>
  </si>
  <si>
    <t>Für Brennstoff: Plastikabfälle</t>
  </si>
  <si>
    <t>Für Kraftstoff: RDF</t>
  </si>
  <si>
    <t>Für Kraftstoff: RPF</t>
  </si>
  <si>
    <t>Recycling: Eisenschrott für Stahlblech</t>
  </si>
  <si>
    <t>Recycling: Eisenschrott für Stabstahl</t>
  </si>
  <si>
    <t>Recycling: Eisenschrott zum Gießen</t>
  </si>
  <si>
    <t>Zum Nachbau: Edelstahl</t>
  </si>
  <si>
    <t>Zum Recycling: Aluminiumschrott für Schmiedematerial</t>
  </si>
  <si>
    <t>Zum Recycling: Aluminiumschrott zum Gießen</t>
  </si>
  <si>
    <t>Zur Regenerierung: Kupfer zum Umschmelzen</t>
  </si>
  <si>
    <t>Recycling: Kupfer zum Schmelzen</t>
  </si>
  <si>
    <t>Zur Reproduktion: Kupfer MIX</t>
  </si>
  <si>
    <t>Zur Reproduktion: Gold</t>
  </si>
  <si>
    <t>Zur Reproduktion: MIX gold</t>
  </si>
  <si>
    <t>Zur Reproduktion: Silber</t>
  </si>
  <si>
    <t>Zur Reproduktion: Pt</t>
  </si>
  <si>
    <t>Zur Vervielfältigung: Pd</t>
  </si>
  <si>
    <t>Zur Reproduktion: Nd</t>
  </si>
  <si>
    <t>Zur Vervielfältigung: Co</t>
  </si>
  <si>
    <t>Zur Reproduktion: Ni</t>
  </si>
  <si>
    <t>Zur Vervielfältigung: Li</t>
  </si>
  <si>
    <t>Zur Reproduktion: Horizontaler Kunststoff</t>
  </si>
  <si>
    <t>Zum Recycling: Recycelter Kunststoff</t>
  </si>
  <si>
    <t>Zum Nachbau: Kunststoff MIX</t>
  </si>
  <si>
    <t>Zum Recycling: Gummirohstoffe</t>
  </si>
  <si>
    <t>Zum Recycling: Glasrohstoff</t>
  </si>
  <si>
    <t>Zum Recycling: Glasfaserrohstoff</t>
  </si>
  <si>
    <t>Recycling: Rohstoff für Zement</t>
  </si>
  <si>
    <t>Zur Regeneration: Hackschnitzel</t>
  </si>
  <si>
    <t>kaufen</t>
  </si>
  <si>
    <t>Einrichtung</t>
  </si>
  <si>
    <t>Ankommender Transport</t>
  </si>
  <si>
    <t>Versand Transport</t>
  </si>
  <si>
    <t>Leasing (vorgelagert)</t>
  </si>
  <si>
    <t>Leasing (nachgelagert)</t>
  </si>
  <si>
    <t>Investition</t>
  </si>
  <si>
    <t>kein Franchise</t>
  </si>
  <si>
    <t>Pauschalrechnung</t>
  </si>
  <si>
    <t>Typische Beschreibung</t>
  </si>
  <si>
    <t>Material</t>
  </si>
  <si>
    <t>Teile</t>
  </si>
  <si>
    <t>Asche</t>
  </si>
  <si>
    <t>Schlamm</t>
  </si>
  <si>
    <t>Öl verschwenden</t>
  </si>
  <si>
    <t>Abfallsäure</t>
  </si>
  <si>
    <t>Abfallalkali</t>
  </si>
  <si>
    <t>Kunststoffabfälle</t>
  </si>
  <si>
    <t>Altpapier</t>
  </si>
  <si>
    <t>Holzspäne</t>
  </si>
  <si>
    <t>Faserabfälle</t>
  </si>
  <si>
    <t>Tier- und Pflanzenreste</t>
  </si>
  <si>
    <t>Feste Abfälle tierischen Ursprungs</t>
  </si>
  <si>
    <t>Altgummi</t>
  </si>
  <si>
    <t>Schrott</t>
  </si>
  <si>
    <t>Glasporzellanabfälle</t>
  </si>
  <si>
    <t>Schlacke</t>
  </si>
  <si>
    <t>Trümmer</t>
  </si>
  <si>
    <t>Tierkot</t>
  </si>
  <si>
    <t>Tierkadaver</t>
  </si>
  <si>
    <t>Staub</t>
  </si>
  <si>
    <t>Land-, Forst- und Fischereiwirtschaft</t>
  </si>
  <si>
    <t>Bergbau</t>
  </si>
  <si>
    <t>Essen und Trinken</t>
  </si>
  <si>
    <t>Faserprodukte</t>
  </si>
  <si>
    <t>Zellstoff-/Papier-/Holzprodukte</t>
  </si>
  <si>
    <t>Drucken und Plattenherstellung</t>
  </si>
  <si>
    <t>Erdöl- und Kohleprodukte</t>
  </si>
  <si>
    <t>Produkte aus Kunststoff und Gummi</t>
  </si>
  <si>
    <t>Lederwaren</t>
  </si>
  <si>
    <t>Keramik, Ton- und Steinprodukte</t>
  </si>
  <si>
    <t>Metallprodukte</t>
  </si>
  <si>
    <t>Allzweckmaschine</t>
  </si>
  <si>
    <t>Produktionsmaschine</t>
  </si>
  <si>
    <t>gewerbliche Maschine</t>
  </si>
  <si>
    <t>elektronische Bauteile</t>
  </si>
  <si>
    <t>elektromechanisch</t>
  </si>
  <si>
    <t>Informationskommunikationsausrüstung</t>
  </si>
  <si>
    <t>Transportmaschine</t>
  </si>
  <si>
    <t>Andere hergestellte Produkte</t>
  </si>
  <si>
    <t>Konstruktion</t>
  </si>
  <si>
    <t>Strom/Wärme</t>
  </si>
  <si>
    <t>Wasserversorgung</t>
  </si>
  <si>
    <t>Müllentsorgung</t>
  </si>
  <si>
    <t>kommerziell</t>
  </si>
  <si>
    <t>Finanzen/Versicherung</t>
  </si>
  <si>
    <t>Immobilie</t>
  </si>
  <si>
    <t>Transport/Post</t>
  </si>
  <si>
    <t>Telekommunikation</t>
  </si>
  <si>
    <t>öffentliche Angelegenheiten</t>
  </si>
  <si>
    <t>Bildung/Forschung</t>
  </si>
  <si>
    <t>Medizinische Versorgung und Wohlfahrt</t>
  </si>
  <si>
    <t>Anderenorts nicht klassifizierte Mitgliedsorganisationen</t>
  </si>
  <si>
    <t>Unternehmensdienstleistungen</t>
  </si>
  <si>
    <t>Persönlicher Service</t>
  </si>
  <si>
    <t>Bürobedarf</t>
  </si>
  <si>
    <t>Klassifizierung unbekannt</t>
  </si>
  <si>
    <t>Pflanzenanbau</t>
  </si>
  <si>
    <t>Vieh</t>
  </si>
  <si>
    <t>landwirtschaftliche Dienstleistungen</t>
  </si>
  <si>
    <t>Forstwirtschaft</t>
  </si>
  <si>
    <t>Fischerei</t>
  </si>
  <si>
    <t>Kohle, Erdöl, Erdgas</t>
  </si>
  <si>
    <t>Anderer Bergbau</t>
  </si>
  <si>
    <t>Lebensmittel</t>
  </si>
  <si>
    <t>Getränk</t>
  </si>
  <si>
    <t>Futtermittel und organischer Dünger (außer separat aufgeführt)</t>
  </si>
  <si>
    <t>Tabak</t>
  </si>
  <si>
    <t>Produkte der Textilindustrie</t>
  </si>
  <si>
    <t>Bekleidung und andere fertige Textilprodukte</t>
  </si>
  <si>
    <t>Holz und Holzprodukte</t>
  </si>
  <si>
    <t>Möbel/Ausstattung</t>
  </si>
  <si>
    <t>Zellstoff/Papier/Pappe/verarbeitetes Papier</t>
  </si>
  <si>
    <t>verarbeitete Papierprodukte</t>
  </si>
  <si>
    <t>Druck, Plattenherstellung, Buchbinderei</t>
  </si>
  <si>
    <t>Mineraldünger</t>
  </si>
  <si>
    <t>Anorganische chemische Produkte</t>
  </si>
  <si>
    <t>Grundlegende petrochemische Produkte</t>
  </si>
  <si>
    <t>Organische chemische Erzeugnisse (ohne petrochemische Grundstoffe und Kunstharze)</t>
  </si>
  <si>
    <t>Kunstharz</t>
  </si>
  <si>
    <t>Chemiefaser</t>
  </si>
  <si>
    <t>Arzneimittel</t>
  </si>
  <si>
    <t>Chemische Endprodukte (ohne Pharmazeutika)</t>
  </si>
  <si>
    <t>Erdölprodukte</t>
  </si>
  <si>
    <t>Kohleprodukte</t>
  </si>
  <si>
    <t>Kunststoff-Produkte</t>
  </si>
  <si>
    <t>Gummiprodukt</t>
  </si>
  <si>
    <t>Gegerbtes Leder, Lederwaren, Pelz</t>
  </si>
  <si>
    <t>Glas und Glasprodukte</t>
  </si>
  <si>
    <t>Zement und Zementprodukte</t>
  </si>
  <si>
    <t>Keramik</t>
  </si>
  <si>
    <t>Andere Keramik-, Ton- und Steinprodukte</t>
  </si>
  <si>
    <t>Roheisen/Rohstahl</t>
  </si>
  <si>
    <t>Guss- und Schmiedeprodukte (Eisen)</t>
  </si>
  <si>
    <t>Andere Stahlprodukte</t>
  </si>
  <si>
    <t>Schmelzen und Raffinieren von Nichteisenmetallen</t>
  </si>
  <si>
    <t>Verarbeitete Produkte aus Nichteisenmetallen</t>
  </si>
  <si>
    <t>Bau- und Architekturprodukte aus Metall</t>
  </si>
  <si>
    <t>Andere Metallprodukte</t>
  </si>
  <si>
    <t>elektronisches Gerät</t>
  </si>
  <si>
    <t>Andere elektronische Komponenten</t>
  </si>
  <si>
    <t>Industrielle elektrische Ausrüstung</t>
  </si>
  <si>
    <t>Unterhaltungselektronik</t>
  </si>
  <si>
    <t>Elektronische Geräte/Elektrische Messgeräte</t>
  </si>
  <si>
    <t>Andere elektrische Maschinen</t>
  </si>
  <si>
    <t>Kommunikations-/Video-/Audiogeräte</t>
  </si>
  <si>
    <t>Computer und zugehörige Geräte</t>
  </si>
  <si>
    <t>Personenkraftwagen</t>
  </si>
  <si>
    <t>Andere Autos</t>
  </si>
  <si>
    <t>Autoteile und Zubehör</t>
  </si>
  <si>
    <t>Schiff und Schiffsreparatur</t>
  </si>
  <si>
    <t>Andere Transportmittel und Reparatur</t>
  </si>
  <si>
    <t>Sammlung und Verarbeitung von recycelten Ressourcen</t>
  </si>
  <si>
    <t>die Architektur</t>
  </si>
  <si>
    <t>Baureparatur</t>
  </si>
  <si>
    <t>öffentliche Bauarbeiten</t>
  </si>
  <si>
    <t>Sonstiger Tiefbau</t>
  </si>
  <si>
    <t>Vermittlung und Vermietung von Immobilien</t>
  </si>
  <si>
    <t>Wohnungsmiete</t>
  </si>
  <si>
    <t>Wohnungsmiete (kalkulatorische Miete)</t>
  </si>
  <si>
    <t>Schienenverkehr</t>
  </si>
  <si>
    <t>Straßentransport (ohne private Transporte)</t>
  </si>
  <si>
    <t>privater Transport</t>
  </si>
  <si>
    <t>Wassertransport</t>
  </si>
  <si>
    <t>Lufttransport</t>
  </si>
  <si>
    <t>Spedition</t>
  </si>
  <si>
    <t>Lagerhaus</t>
  </si>
  <si>
    <t>Transportnebenleistungen</t>
  </si>
  <si>
    <t>Post-/Korrespondenzzustellung</t>
  </si>
  <si>
    <t>Kommunikation</t>
  </si>
  <si>
    <t>Übertragung</t>
  </si>
  <si>
    <t>Informationsservice</t>
  </si>
  <si>
    <t>Internetdienst</t>
  </si>
  <si>
    <t>Produktion von Video-/Audio-/Zeicheninformationen</t>
  </si>
  <si>
    <t>Ausbildung</t>
  </si>
  <si>
    <t>die Studium</t>
  </si>
  <si>
    <t>medizinische Versorgung</t>
  </si>
  <si>
    <t>Gesundheit und Hygiene</t>
  </si>
  <si>
    <t>Sozialversicherung/Sozialhilfe</t>
  </si>
  <si>
    <t>Pflege-</t>
  </si>
  <si>
    <t>Warenverleih</t>
  </si>
  <si>
    <t>Anzeige</t>
  </si>
  <si>
    <t>Autowartung und Maschinenreparatur</t>
  </si>
  <si>
    <t>Andere Dienstleistungen für Unternehmen</t>
  </si>
  <si>
    <t>Beherbergungsbetrieb</t>
  </si>
  <si>
    <t>Speisen- und Getränkeservice</t>
  </si>
  <si>
    <t>Wäscherei, Friseur, Schönheit, Badehausgeschäft</t>
  </si>
  <si>
    <t>Unterhaltungsdienst</t>
  </si>
  <si>
    <t>Andere persönliche Dienstleistungen</t>
  </si>
  <si>
    <t>Reis</t>
  </si>
  <si>
    <t>Gerste</t>
  </si>
  <si>
    <t>Kartoffeln</t>
  </si>
  <si>
    <t>Bohnen</t>
  </si>
  <si>
    <t>Gemüse (draußen)</t>
  </si>
  <si>
    <t>Gemüse (Anlage)</t>
  </si>
  <si>
    <t>Obst</t>
  </si>
  <si>
    <t>Zuckerernte</t>
  </si>
  <si>
    <t>Getränkeernte</t>
  </si>
  <si>
    <t>Andere essbare Ackerkulturen</t>
  </si>
  <si>
    <t>Futterpflanzen</t>
  </si>
  <si>
    <t>Samen und Setzlinge</t>
  </si>
  <si>
    <t>Blumen und blühende Bäume</t>
  </si>
  <si>
    <t>Andere nicht essbare Ackerkulturen</t>
  </si>
  <si>
    <t>Molkerei</t>
  </si>
  <si>
    <t>Rinder</t>
  </si>
  <si>
    <t>Schwein</t>
  </si>
  <si>
    <t>Hühnerei</t>
  </si>
  <si>
    <t>Hühnerfleisch</t>
  </si>
  <si>
    <t>Anderes Vieh</t>
  </si>
  <si>
    <t>Veterinärindustrie</t>
  </si>
  <si>
    <t>Landwirtschaftliche Dienstleistungen (ohne Veterinärdienstleistungen)</t>
  </si>
  <si>
    <t>Spezielle Forstprodukte (einschließlich Jagd)</t>
  </si>
  <si>
    <t>Meeresfischerei</t>
  </si>
  <si>
    <t>marine Aquakultur</t>
  </si>
  <si>
    <t>Binnengewässerfischerei</t>
  </si>
  <si>
    <t>Aquakultur im Binnenland</t>
  </si>
  <si>
    <t>Kies/Steinbruch</t>
  </si>
  <si>
    <t>Schotter</t>
  </si>
  <si>
    <t>Andere Mineralien</t>
  </si>
  <si>
    <t>Fleisch</t>
  </si>
  <si>
    <t>Milchprodukte</t>
  </si>
  <si>
    <t>Andere Viehfutter</t>
  </si>
  <si>
    <t>gefrorene Meeresfrüchte</t>
  </si>
  <si>
    <t>Gesalzene, getrocknete und geräucherte Produkte</t>
  </si>
  <si>
    <t>Meeresprodukte in Flaschen und Dosen</t>
  </si>
  <si>
    <t>Produkt einfügen</t>
  </si>
  <si>
    <t>Andere Meeresfrüchteprodukte</t>
  </si>
  <si>
    <t>Getreide mahlen</t>
  </si>
  <si>
    <t>Mahlen</t>
  </si>
  <si>
    <t>Nudeln</t>
  </si>
  <si>
    <t>Brot</t>
  </si>
  <si>
    <t>Süßwaren</t>
  </si>
  <si>
    <t>Landwirtschaftliche Konserven</t>
  </si>
  <si>
    <t>Zucker</t>
  </si>
  <si>
    <t>Stärke</t>
  </si>
  <si>
    <t>Glukose, Stärkesirup, isomerisierter Zucker</t>
  </si>
  <si>
    <t>tierische und pflanzliche Öle</t>
  </si>
  <si>
    <t>Gewürze</t>
  </si>
  <si>
    <t>gefrorenes gekochtes Essen</t>
  </si>
  <si>
    <t>Retorte Essen</t>
  </si>
  <si>
    <t>Gemüse, Sushi, Bento</t>
  </si>
  <si>
    <t>Andere Lebensmittel</t>
  </si>
  <si>
    <t>Gunst</t>
  </si>
  <si>
    <t>Bier</t>
  </si>
  <si>
    <t>Whiskey</t>
  </si>
  <si>
    <t>Andere alkoholische Getränke</t>
  </si>
  <si>
    <t>Tee Kaffee</t>
  </si>
  <si>
    <t>Erfrischungsgetränk</t>
  </si>
  <si>
    <t>Eis machen</t>
  </si>
  <si>
    <t>Einspeisung</t>
  </si>
  <si>
    <t>Organischer Dünger (außer separat aufgeführt)</t>
  </si>
  <si>
    <t>Gespinst</t>
  </si>
  <si>
    <t>Baumwoll- und Stapelgewebe (einschließlich synthetischer Kurzfasergewebe)</t>
  </si>
  <si>
    <t>Seiden- und Viskosestoffe (einschließlich synthetischer Filamentstoffe)</t>
  </si>
  <si>
    <t>Andere Textilien</t>
  </si>
  <si>
    <t>Strickstoff</t>
  </si>
  <si>
    <t>Farbstoffanordnung</t>
  </si>
  <si>
    <t>Andere Produkte der Textilindustrie</t>
  </si>
  <si>
    <t>gewebtes Kleidungsstück</t>
  </si>
  <si>
    <t>gestricktes Kleidungsstück</t>
  </si>
  <si>
    <t>Andere Kleidung und persönliche Gegenstände</t>
  </si>
  <si>
    <t>Bettwäsche</t>
  </si>
  <si>
    <t>Teppiche und Bodenbeläge</t>
  </si>
  <si>
    <t>Andere konfektionierte Textilprodukte</t>
  </si>
  <si>
    <t>Sperrholz/Schichtholz</t>
  </si>
  <si>
    <t>Andere Holzprodukte</t>
  </si>
  <si>
    <t>Holzmöbel</t>
  </si>
  <si>
    <t>Möbel aus Metall</t>
  </si>
  <si>
    <t>Tischlerei aus Holz</t>
  </si>
  <si>
    <t>Andere Möbel und Geräte</t>
  </si>
  <si>
    <t>Zellstoff</t>
  </si>
  <si>
    <t>Westliches Papier/japanisches Papier</t>
  </si>
  <si>
    <t>Pappe</t>
  </si>
  <si>
    <t>Karton</t>
  </si>
  <si>
    <t>Beschichtetes Papier/Baupapier</t>
  </si>
  <si>
    <t>Pappschachtel</t>
  </si>
  <si>
    <t>Andere Papierbehälter</t>
  </si>
  <si>
    <t>Hygieneartikel und -bedarf aus Papier</t>
  </si>
  <si>
    <t>Andere Zellstoff-, Papier- und verarbeitete Papierprodukte</t>
  </si>
  <si>
    <t>Produkte der Soda-Industrie</t>
  </si>
  <si>
    <t>anorganisches Pigment</t>
  </si>
  <si>
    <t>Druckgas/Flüssiggas</t>
  </si>
  <si>
    <t>Salz</t>
  </si>
  <si>
    <t>Andere anorganische chemische Produkte</t>
  </si>
  <si>
    <t>Petrochemische aromatische Produkte</t>
  </si>
  <si>
    <t>Aliphatisches Zwischenprodukt</t>
  </si>
  <si>
    <t>Cyclische Zwischenprodukte, synthetische Farbstoffe, organische Pigmente</t>
  </si>
  <si>
    <t>Synthesekautschuk</t>
  </si>
  <si>
    <t>Methanderivat</t>
  </si>
  <si>
    <t>Weichmacher</t>
  </si>
  <si>
    <t>Andere organisch-chemische Industrieprodukte</t>
  </si>
  <si>
    <t>duroplastisches Harz</t>
  </si>
  <si>
    <t>Thermoplastisches Harz</t>
  </si>
  <si>
    <t>Hochleistungsharz</t>
  </si>
  <si>
    <t>Anderes Kunstharz</t>
  </si>
  <si>
    <t>Fette und Öle verarbeitete Produkte/Tenside</t>
  </si>
  <si>
    <t>Kosmetik/Zahnpasta</t>
  </si>
  <si>
    <t>Farbe</t>
  </si>
  <si>
    <t>Druckertinte</t>
  </si>
  <si>
    <t>Pestizid</t>
  </si>
  <si>
    <t>Gelatine/Klebstoff</t>
  </si>
  <si>
    <t>Fotomaterial</t>
  </si>
  <si>
    <t>Andere chemische Endprodukte</t>
  </si>
  <si>
    <t>Pflastermaterial</t>
  </si>
  <si>
    <t>Reifenschlauch</t>
  </si>
  <si>
    <t>Andere Gummiprodukte</t>
  </si>
  <si>
    <t>Lederschuhe</t>
  </si>
  <si>
    <t>Gegerbtes Leder, Lederwaren, Pelze (ausgenommen Lederschuhe)</t>
  </si>
  <si>
    <t>Spiegelglas/Sicherheitsglas</t>
  </si>
  <si>
    <t>Glasfaser und ihre Produkte</t>
  </si>
  <si>
    <t>Andere Glasprodukte</t>
  </si>
  <si>
    <t>Fertigbeton</t>
  </si>
  <si>
    <t>Zementprodukte</t>
  </si>
  <si>
    <t>Feuerfeste Materialien</t>
  </si>
  <si>
    <t>Sonstige Bauerde- und Steinprodukte</t>
  </si>
  <si>
    <t>Kohlenstoff-/Graphitprodukte</t>
  </si>
  <si>
    <t>Schleifmittel</t>
  </si>
  <si>
    <t>Roheisen</t>
  </si>
  <si>
    <t>Ferrolegierung</t>
  </si>
  <si>
    <t>Rohstahl (Konverter)</t>
  </si>
  <si>
    <t>Rohstahl (Elektroofen)</t>
  </si>
  <si>
    <t>warmgewalzten Stahl</t>
  </si>
  <si>
    <t>Stahlrohr</t>
  </si>
  <si>
    <t>Stahl mit kalter Oberfläche</t>
  </si>
  <si>
    <t>plattierter Stahl</t>
  </si>
  <si>
    <t>gegossener und geschmiedeter Stahl</t>
  </si>
  <si>
    <t>Gussrohr</t>
  </si>
  <si>
    <t>Gusseisenprodukte/Schmiedeprodukte (Eisen)</t>
  </si>
  <si>
    <t>Industrie zum Schneiden von Stahlscheren</t>
  </si>
  <si>
    <t>Blei und Zink (einschließlich recycelt)</t>
  </si>
  <si>
    <t>Aluminium (einschließlich recycelt)</t>
  </si>
  <si>
    <t>Andere NE-Metallbarren</t>
  </si>
  <si>
    <t>Elektrischer Draht/Kabel</t>
  </si>
  <si>
    <t>Glasfaserkabel</t>
  </si>
  <si>
    <t>Kupferprodukte</t>
  </si>
  <si>
    <t>Aluminium-Walzprodukte</t>
  </si>
  <si>
    <t>Materialien aus Nichteisenmetallen</t>
  </si>
  <si>
    <t>Kernbrennstoff</t>
  </si>
  <si>
    <t>Andere NE-Metall-Produkte</t>
  </si>
  <si>
    <t>Baumetallprodukte</t>
  </si>
  <si>
    <t>Produkte aus Metall für die Architektur</t>
  </si>
  <si>
    <t>Gas-/Ölgeräte/Heizungs-/Kochgeräte</t>
  </si>
  <si>
    <t>Schrauben, Muttern, Nieten, Federn</t>
  </si>
  <si>
    <t>Metallbehälter und Dosenherstellung von Blechprodukten</t>
  </si>
  <si>
    <t>Sanitärzubehör, Pulver und Metallprodukte, Werkzeuge</t>
  </si>
  <si>
    <t>Kessel</t>
  </si>
  <si>
    <t>Turbine</t>
  </si>
  <si>
    <t>Hauptbeweger</t>
  </si>
  <si>
    <t>Pumpe/Kompressor</t>
  </si>
  <si>
    <t>Materialumschlagmaschine</t>
  </si>
  <si>
    <t>Kühlschrank/Gerät zur Temperatur- und Feuchtigkeitsregulierung</t>
  </si>
  <si>
    <t>Lager</t>
  </si>
  <si>
    <t>Andere Allzweckmaschinen</t>
  </si>
  <si>
    <t>landwirtschaftliche Maschinen</t>
  </si>
  <si>
    <t>Bau- und Bergbaumaschinen</t>
  </si>
  <si>
    <t>Textilmaschinen</t>
  </si>
  <si>
    <t>Lebensbezogene Industriemaschinen</t>
  </si>
  <si>
    <t>chemische Maschinen</t>
  </si>
  <si>
    <t>Gießanlagen/Kunststoffverarbeitungsmaschinen</t>
  </si>
  <si>
    <t>Werkzeugmaschinen aus Metall</t>
  </si>
  <si>
    <t>Metallbearbeitungsmaschinen</t>
  </si>
  <si>
    <t>Werkzeugmaschinen</t>
  </si>
  <si>
    <t>Ausrüstung für die Halbleiterherstellung</t>
  </si>
  <si>
    <t>Schimmel</t>
  </si>
  <si>
    <t>Vakuumausrüstung/Vakuumausrüstung</t>
  </si>
  <si>
    <t>Roboter</t>
  </si>
  <si>
    <t>Andere Produktionsmaschinen</t>
  </si>
  <si>
    <t>Kopierer</t>
  </si>
  <si>
    <t>Andere Büromaschinen</t>
  </si>
  <si>
    <t>Service- und Unterhaltungsgeräte</t>
  </si>
  <si>
    <t>Messinstrumente</t>
  </si>
  <si>
    <t>medizinische Ausrüstung</t>
  </si>
  <si>
    <t>Optik/Linse</t>
  </si>
  <si>
    <t>Waffe</t>
  </si>
  <si>
    <t>Halbleiterelement</t>
  </si>
  <si>
    <t>Integrierter Schaltkreis</t>
  </si>
  <si>
    <t>LCD-Panel</t>
  </si>
  <si>
    <t>Flachbildschirm, Elektronenröhre</t>
  </si>
  <si>
    <t>Aufnahmemedien</t>
  </si>
  <si>
    <t>elektronische Schaltung</t>
  </si>
  <si>
    <t>rotierende elektrische Maschine</t>
  </si>
  <si>
    <t>Transformator/Transformator</t>
  </si>
  <si>
    <t>Schaltgerät/Verteiler</t>
  </si>
  <si>
    <t>Verdrahtungsvorrichtung</t>
  </si>
  <si>
    <t>Elektrische Komponenten von Verbrennungsmotoren</t>
  </si>
  <si>
    <t>Andere industrielle elektrische Geräte</t>
  </si>
  <si>
    <t>Verbraucher Klimaanlage</t>
  </si>
  <si>
    <t>Elektrische Verbrauchergeräte (ohne Klimaanlagen)</t>
  </si>
  <si>
    <t>Elektronische Applikationsgeräte</t>
  </si>
  <si>
    <t>elektrisches Messgerät</t>
  </si>
  <si>
    <t>Glühbirne</t>
  </si>
  <si>
    <t>elektrische Beleuchtungskörper</t>
  </si>
  <si>
    <t>Batterie</t>
  </si>
  <si>
    <t>Andere elektrische Geräte</t>
  </si>
  <si>
    <t>Kabelgebundene Telekommunikationsgeräte</t>
  </si>
  <si>
    <t>Handy</t>
  </si>
  <si>
    <t>Drahtlose Telekommunikationsgeräte (ausgenommen Mobiltelefone)</t>
  </si>
  <si>
    <t>Radio- und Fernsehempfänger</t>
  </si>
  <si>
    <t>Andere Telekommunikationsgeräte</t>
  </si>
  <si>
    <t>Videoausrüstung/Digitalkamera</t>
  </si>
  <si>
    <t>Elektroakustische Geräte</t>
  </si>
  <si>
    <t>Persönlicher Computer</t>
  </si>
  <si>
    <t>Computerkörper (ausgenommen Personal Computer)</t>
  </si>
  <si>
    <t>Elektronisches Computerzubehör</t>
  </si>
  <si>
    <t>Lastwagen, Busse und andere Autos</t>
  </si>
  <si>
    <t>zweirädriges Fahrzeug</t>
  </si>
  <si>
    <t>Automobil-Verbrennungsmotor</t>
  </si>
  <si>
    <t>Autoteile</t>
  </si>
  <si>
    <t>Schiff aus Stahl</t>
  </si>
  <si>
    <t>Andere Schiffe</t>
  </si>
  <si>
    <t>Schiffs-Verbrennungsmotor</t>
  </si>
  <si>
    <t>Reparatur von Schiffen</t>
  </si>
  <si>
    <t>Schienenfahrzeug</t>
  </si>
  <si>
    <t>Reparatur von Schienenfahrzeugen</t>
  </si>
  <si>
    <t>Flugzeug</t>
  </si>
  <si>
    <t>Reparatur von Flugzeugen</t>
  </si>
  <si>
    <t>Fahrrad</t>
  </si>
  <si>
    <t>Andere Transportmaschinen</t>
  </si>
  <si>
    <t>Spielzeug</t>
  </si>
  <si>
    <t>Trainingsgeräte</t>
  </si>
  <si>
    <t>Persönliche Güter</t>
  </si>
  <si>
    <t>Uhr</t>
  </si>
  <si>
    <t>Instrument</t>
  </si>
  <si>
    <t>Schreiben/Briefpapier</t>
  </si>
  <si>
    <t>Verarbeitungsprodukte aus Tatami und Stroh</t>
  </si>
  <si>
    <t>Informationsaufzeichnung</t>
  </si>
  <si>
    <t>Wohnhaus (Holzbauweise)</t>
  </si>
  <si>
    <t>Wohnungsbau (Nichtholzbau)</t>
  </si>
  <si>
    <t>Nichtwohngebäude (Holzbauweise)</t>
  </si>
  <si>
    <t>Nichtwohnungsbau (Nicht-Holzbau)</t>
  </si>
  <si>
    <t>Straßenbezogene öffentliche Arbeiten</t>
  </si>
  <si>
    <t>Flüsse, Abwasserkanäle und andere öffentliche Arbeiten</t>
  </si>
  <si>
    <t>Land- und forstwirtschaftliche öffentliche Arbeiten</t>
  </si>
  <si>
    <t>Gleisbau</t>
  </si>
  <si>
    <t>Bau von Kraftwerken</t>
  </si>
  <si>
    <t>Bau von Telekommunikationsanlagen</t>
  </si>
  <si>
    <t>Kommerzielle Macht</t>
  </si>
  <si>
    <t>eigene Stromerzeugung</t>
  </si>
  <si>
    <t>Wärmeversorgungsindustrie</t>
  </si>
  <si>
    <t>Wasserwerke und einfache Wasserwerke</t>
  </si>
  <si>
    <t>industrielles Wasser</t>
  </si>
  <si>
    <t>Kanalisation ★★</t>
  </si>
  <si>
    <t>Abfallentsorgung (öffentlich) ★★</t>
  </si>
  <si>
    <t>Abfallentsorgung (industriell)</t>
  </si>
  <si>
    <t>Großhandel</t>
  </si>
  <si>
    <t>Einzelhandel</t>
  </si>
  <si>
    <t>Finanzen</t>
  </si>
  <si>
    <t>Lebensversicherung</t>
  </si>
  <si>
    <t>Nichtlebensversicherung</t>
  </si>
  <si>
    <t>Vermittlung und Verwaltung von Immobilien</t>
  </si>
  <si>
    <t>Immobilienvermietung</t>
  </si>
  <si>
    <t>Schienenpersonenverkehr</t>
  </si>
  <si>
    <t>Schienengüterverkehr</t>
  </si>
  <si>
    <t>Bus</t>
  </si>
  <si>
    <t>taxi mieten</t>
  </si>
  <si>
    <t>Straßengüterverkehr (ohne Individualverkehr)</t>
  </si>
  <si>
    <t>Privater Transport (Pkw)</t>
  </si>
  <si>
    <t>Privater Transport (LKW)</t>
  </si>
  <si>
    <t>Ozeantransport</t>
  </si>
  <si>
    <t>Küsten- und Binnenschifffahrt</t>
  </si>
  <si>
    <t>Transport im Hafen</t>
  </si>
  <si>
    <t>Verpackung</t>
  </si>
  <si>
    <t>Bereitstellung von Straßentransporteinrichtungen</t>
  </si>
  <si>
    <t>Verwaltung von Wassertransportanlagen (Nationale öffentliche Verwaltung)</t>
  </si>
  <si>
    <t>Management von Wassertransportanlagen</t>
  </si>
  <si>
    <t>Hilfsdienste für den Wassertransport</t>
  </si>
  <si>
    <t>Aviation Facility Management (öffentlich)</t>
  </si>
  <si>
    <t>Verwaltung von Luftfahrtanlagen</t>
  </si>
  <si>
    <t>Luftfahrtdienst</t>
  </si>
  <si>
    <t>Reise- und andere transportbezogene Dienstleistungen</t>
  </si>
  <si>
    <t>feste Telekommunikation</t>
  </si>
  <si>
    <t>mobile Telekommunikation</t>
  </si>
  <si>
    <t>Dienstleistungen im Zusammenhang mit der Telekommunikation</t>
  </si>
  <si>
    <t>öffentlich-rechtlichen Rundfunk</t>
  </si>
  <si>
    <t>kommerzieller Rundfunk</t>
  </si>
  <si>
    <t>Kabelrundfunk</t>
  </si>
  <si>
    <t>Produktion von Video-/Audio-/Textinformationen (ohne Zeitungen/Verlag)</t>
  </si>
  <si>
    <t>Zeitung</t>
  </si>
  <si>
    <t>Veröffentlichung</t>
  </si>
  <si>
    <t>Amtspflichten (Mitte)</t>
  </si>
  <si>
    <t>Offizielle Pflichten (regional) ★★</t>
  </si>
  <si>
    <t>Schulbildung (national und öffentlich)</t>
  </si>
  <si>
    <t>Schulbildung (privat)★</t>
  </si>
  <si>
    <t>Schulessen (national und öffentlich) ★★</t>
  </si>
  <si>
    <t>Schulessen (Privatschule)★</t>
  </si>
  <si>
    <t>Sozialpädagogik (national/öffentlich) ★★</t>
  </si>
  <si>
    <t>Sozialpädagogik (gemeinnützig)★</t>
  </si>
  <si>
    <t>Andere Bildungseinrichtungen (national und öffentlich) ★★</t>
  </si>
  <si>
    <t>Andere Bildungs- und Ausbildungseinrichtungen</t>
  </si>
  <si>
    <t>Naturwissenschaftliche Forschungseinrichtung (national/öffentlich) ★★</t>
  </si>
  <si>
    <t>Geistes-/sozialwissenschaftliche Forschungseinrichtungen (national/öffentlich) ★★</t>
  </si>
  <si>
    <t>Naturwissenschaftliches Forschungsinstitut (gemeinnützig)★</t>
  </si>
  <si>
    <t>Geistes- und sozialwissenschaftliche Forschungsinstitute (gemeinnützig)★</t>
  </si>
  <si>
    <t>Naturwissenschaftliches Forschungsinstitut</t>
  </si>
  <si>
    <t>Geistes- und sozialwissenschaftliche Forschungsinstitute</t>
  </si>
  <si>
    <t>Eigene Forschung und Entwicklung</t>
  </si>
  <si>
    <t>Medizinische Versorgung (Krankenhausbehandlung)</t>
  </si>
  <si>
    <t>Ärztliche Versorgung (außerklinische Versorgung)</t>
  </si>
  <si>
    <t>Medizin (Zahnarztpraxis)</t>
  </si>
  <si>
    <t>Medizinisch (Ausgabe)</t>
  </si>
  <si>
    <t>Ärztlich (andere medizinische Leistungen)</t>
  </si>
  <si>
    <t>Gesundheit und Hygiene (national und öffentlich) ★★</t>
  </si>
  <si>
    <t>Sozialversicherungsgeschäft</t>
  </si>
  <si>
    <t>Sozialhilfe (national und öffentlich) ★★</t>
  </si>
  <si>
    <t>Sozialhilfe (gemeinnützig)★</t>
  </si>
  <si>
    <t>Sozialhilfe</t>
  </si>
  <si>
    <t>Kindergarten</t>
  </si>
  <si>
    <t>Pflege (Einrichtungsdienste)</t>
  </si>
  <si>
    <t>Pflege (ohne Facility Services)</t>
  </si>
  <si>
    <t>Mitgliedschaft Wirtschaftsverband</t>
  </si>
  <si>
    <t>Private gemeinnützige Organisationen, die Haushalten dienen (mit Ausnahme der separat aufgeführten)★</t>
  </si>
  <si>
    <t>Warenleasinggeschäft (ohne Mietwagen)</t>
  </si>
  <si>
    <t>Mietwagengeschäft</t>
  </si>
  <si>
    <t>Auto wartung</t>
  </si>
  <si>
    <t>Maschinenreparatur</t>
  </si>
  <si>
    <t>Rechts-/Finanz-/Buchhaltungsdienste</t>
  </si>
  <si>
    <t>Tiefbau- und Bauleistungen</t>
  </si>
  <si>
    <t>Arbeiter Entsendedienst</t>
  </si>
  <si>
    <t>Gebäudedienst</t>
  </si>
  <si>
    <t>Sicherheitsgeschäft</t>
  </si>
  <si>
    <t>Restaurant</t>
  </si>
  <si>
    <t>Speisen zum Mitnehmen/Lieferservice</t>
  </si>
  <si>
    <t>Wäscherei</t>
  </si>
  <si>
    <t>Friseurgeschäft</t>
  </si>
  <si>
    <t>Schönheitsindustrie</t>
  </si>
  <si>
    <t>Badgeschäft</t>
  </si>
  <si>
    <t>Andere Wäscherei-, Friseur-, Schönheits- und Badeunternehmen</t>
  </si>
  <si>
    <t>Kino</t>
  </si>
  <si>
    <t>Aufführungssäle (ausgenommen Kinos) und Aufführungsgruppen</t>
  </si>
  <si>
    <t>Rennstrecken und Teams für Radrennen, Pferderennen usw.</t>
  </si>
  <si>
    <t>Sportanlagen, Parks, Vergnügungsparks</t>
  </si>
  <si>
    <t>Spielplatz</t>
  </si>
  <si>
    <t>Andere Unterhaltung</t>
  </si>
  <si>
    <t>Fotografie</t>
  </si>
  <si>
    <t>Zeremonielles Geschäft</t>
  </si>
  <si>
    <t>private Nachhilfe</t>
  </si>
  <si>
    <t>Diverse Reparaturgeschäfte (außer separat aufgeführt)</t>
  </si>
  <si>
    <t>Top 3 der durch Treibhausgase verursachten Emissionen nach Artikel (Tonne)</t>
  </si>
  <si>
    <t>SCOPE 1, 2, 3 berechnete CO2-Emissionen</t>
  </si>
  <si>
    <t>DE</t>
    <phoneticPr fontId="2"/>
  </si>
  <si>
    <t>Лист расчета CO2 Simple CO2 Account(SCAT1.2.3)plus</t>
  </si>
  <si>
    <t>Примечание к паролю 2)</t>
  </si>
  <si>
    <t>топливо</t>
  </si>
  <si>
    <t>Тип Примечание 3)</t>
  </si>
  <si>
    <t>Примечание о количестве 4)</t>
  </si>
  <si>
    <t>Ед. изм</t>
  </si>
  <si>
    <t>электроэнергия</t>
  </si>
  <si>
    <t>количество</t>
  </si>
  <si>
    <t>Общий</t>
  </si>
  <si>
    <t>объем продаж</t>
  </si>
  <si>
    <t>Один миллион иен</t>
  </si>
  <si>
    <t>Прямые выбросы CO2 на миллион иен</t>
  </si>
  <si>
    <t>тонна/млн иен</t>
  </si>
  <si>
    <t>Прямые и косвенные выбросы CO2 на миллион иен</t>
  </si>
  <si>
    <t>название предмета</t>
  </si>
  <si>
    <t>Сумма сделки (млн иен)</t>
  </si>
  <si>
    <t>категория</t>
  </si>
  <si>
    <t>код</t>
  </si>
  <si>
    <t>Большая классификация</t>
  </si>
  <si>
    <t>Средняя классификация</t>
  </si>
  <si>
    <t>Малая классификация</t>
  </si>
  <si>
    <t>Детали</t>
  </si>
  <si>
    <t>образовавшиеся отходы</t>
  </si>
  <si>
    <t>пропускная способность т</t>
  </si>
  <si>
    <t>Тип продукта</t>
  </si>
  <si>
    <t>Репрезентативный продукт конвертирован в 1 миллион иен</t>
  </si>
  <si>
    <t>Срок службы (лет)</t>
  </si>
  <si>
    <t>Время работы (%)</t>
  </si>
  <si>
    <t>Рабочая мощность кВт</t>
  </si>
  <si>
    <t>Расход топлива (л/ч)</t>
  </si>
  <si>
    <t>Вес продукта за миллион иен</t>
  </si>
  <si>
    <t>Конституция</t>
  </si>
  <si>
    <t>волокно</t>
  </si>
  <si>
    <t>древесина</t>
  </si>
  <si>
    <t>Целлюлоза/бумага</t>
  </si>
  <si>
    <t>химические товары</t>
  </si>
  <si>
    <t>пластик</t>
  </si>
  <si>
    <t>резина</t>
  </si>
  <si>
    <t>кожа</t>
  </si>
  <si>
    <t>стакан</t>
  </si>
  <si>
    <t>цемент</t>
  </si>
  <si>
    <t>Керамика, земля и камень</t>
  </si>
  <si>
    <t>стали</t>
  </si>
  <si>
    <t>медь</t>
  </si>
  <si>
    <t>Алюминий</t>
  </si>
  <si>
    <t>цветной металл</t>
  </si>
  <si>
    <t>другие</t>
  </si>
  <si>
    <t>франшиза</t>
  </si>
  <si>
    <t>Непригодный</t>
  </si>
  <si>
    <t>результат</t>
  </si>
  <si>
    <t>Категория</t>
  </si>
  <si>
    <t>сфера1</t>
  </si>
  <si>
    <t>объем2</t>
  </si>
  <si>
    <t>Категория 1 «Приобретаемые товары и услуги»</t>
  </si>
  <si>
    <t>Категория 2 «Основные товары»</t>
  </si>
  <si>
    <t>Категория 3 «Топливно-энергетическая деятельность, не входящая в сферу 1 и 2»</t>
  </si>
  <si>
    <t>Категория 4 «Транспортировка и доставка (вверх по течению)»</t>
  </si>
  <si>
    <t>Категория 5 «Отходы деятельности»</t>
  </si>
  <si>
    <t>Категория 6 «Командировки»</t>
  </si>
  <si>
    <t>Категория 7 «Работодатель ездит на работу»</t>
  </si>
  <si>
    <t>Категория 8 «Арендованные активы (разведка и добыча)»</t>
  </si>
  <si>
    <t>Категория 9 «Транспортировка и доставка (вниз по течению)»</t>
  </si>
  <si>
    <t>Категория 10 «Переработка реализуемой продукции»</t>
  </si>
  <si>
    <t>Категория 11 «Использование проданных товаров»</t>
  </si>
  <si>
    <t>Категория 12 «Утилизация реализованной продукции»</t>
  </si>
  <si>
    <t>Категория 13 «Аренда активов (переработка)»</t>
  </si>
  <si>
    <t>Категория 14 «Франшиза»</t>
  </si>
  <si>
    <t>Категория 15 «Инвестиции»</t>
  </si>
  <si>
    <t>Измеритель выбросов CO2</t>
  </si>
  <si>
    <t>остаток средств</t>
  </si>
  <si>
    <t>Мероприятия</t>
  </si>
  <si>
    <t>потребление топлива</t>
  </si>
  <si>
    <t>Потребляемая мощность</t>
  </si>
  <si>
    <t>Закупочная/контрактная цена товаров и услуг</t>
  </si>
  <si>
    <t>амортизация оборудования</t>
  </si>
  <si>
    <t>использование энергии</t>
  </si>
  <si>
    <t>Стоимость доставки на момент покупки (категория 1 для производных продуктов)</t>
  </si>
  <si>
    <t>Количество переработанных отходов по видам</t>
  </si>
  <si>
    <t>Командировочные расходы</t>
  </si>
  <si>
    <t>Земля в аренде, плата за договор аренды</t>
  </si>
  <si>
    <t>Стоимость доставки на момент продажи</t>
  </si>
  <si>
    <t>Бремя арендного бизнеса</t>
  </si>
  <si>
    <t>Влияние инвестиционной деятельности на окружающую среду</t>
  </si>
  <si>
    <t>Вклад в сокращение за счет переработки</t>
  </si>
  <si>
    <t>Базовый блок</t>
  </si>
  <si>
    <t>Министерство экономики, торговли и промышленности «Инструмент для расчета выбросов CO2, связанных с производством энергии», Лист 02 Таблица расчета выбросов</t>
  </si>
  <si>
    <t>Министерство окружающей среды Перечень факторов выбросов по электроэнергетическим компаниям</t>
  </si>
  <si>
    <t>База данных интенсивности выбросов для расчета выбросов парниковых газов организации через ее цепочку поставок</t>
  </si>
  <si>
    <t>Рассчитано с использованием глобальной базы данных IO</t>
  </si>
  <si>
    <t>данные scope1 и scope2</t>
  </si>
  <si>
    <t>CO2т/млн иен</t>
  </si>
  <si>
    <t>Производство вторичного сырья</t>
  </si>
  <si>
    <t>численная величина</t>
  </si>
  <si>
    <t>Восстановленный продукт</t>
  </si>
  <si>
    <t>Наш вывод конфигурации</t>
  </si>
  <si>
    <t>1 покупка</t>
  </si>
  <si>
    <t>2 столицы</t>
  </si>
  <si>
    <t>3Энергетическая пульсация</t>
  </si>
  <si>
    <t>4Доставка вверх по течению</t>
  </si>
  <si>
    <t>5 деловые отходы</t>
  </si>
  <si>
    <t>6 командировок</t>
  </si>
  <si>
    <t>7 ездить на работу</t>
  </si>
  <si>
    <t>8Аренда апстрима</t>
  </si>
  <si>
    <t>9 Доставка вниз по течению</t>
  </si>
  <si>
    <t>9 Послепродажная обработка</t>
  </si>
  <si>
    <t>11 использование</t>
  </si>
  <si>
    <t>12Выбросить после использования</t>
  </si>
  <si>
    <t>13 Аренда вниз по течению</t>
  </si>
  <si>
    <t>14 франшиз</t>
  </si>
  <si>
    <t>15 инвестиций</t>
  </si>
  <si>
    <t>товар</t>
  </si>
  <si>
    <t>обработка</t>
  </si>
  <si>
    <t>использовать</t>
  </si>
  <si>
    <t>вклад</t>
  </si>
  <si>
    <t>увольнять</t>
  </si>
  <si>
    <t>восстановленные продукты</t>
  </si>
  <si>
    <t>переработанный материал</t>
  </si>
  <si>
    <t>A0000 в среднем по Японии</t>
  </si>
  <si>
    <t>Возобновляемая энергия A9999</t>
  </si>
  <si>
    <t>коксующийся уголь</t>
  </si>
  <si>
    <t>энергетический уголь</t>
  </si>
  <si>
    <t>антрацит</t>
  </si>
  <si>
    <t>кокс</t>
  </si>
  <si>
    <t>нефтяной кокс</t>
  </si>
  <si>
    <t>каменноугольная смола</t>
  </si>
  <si>
    <t>нефтяной асфальт</t>
  </si>
  <si>
    <t>Конденсат (ШФЛУ)</t>
  </si>
  <si>
    <t>сырая нефть</t>
  </si>
  <si>
    <t>бензин</t>
  </si>
  <si>
    <t>нафта</t>
  </si>
  <si>
    <t>реактивное топливо</t>
  </si>
  <si>
    <t>керосин</t>
  </si>
  <si>
    <t>светлое масло</t>
  </si>
  <si>
    <t>Тяжелая нефть А</t>
  </si>
  <si>
    <t>В/С тяжелая нефть</t>
  </si>
  <si>
    <t>Сжиженный нефтяной газ (LPG)</t>
  </si>
  <si>
    <t>Объем сжиженного нефтяного газа (СНГ)</t>
  </si>
  <si>
    <t>пропан</t>
  </si>
  <si>
    <t>бутан</t>
  </si>
  <si>
    <t>нефтяной углеводородный газ</t>
  </si>
  <si>
    <t>Сжиженный природный газ (СПГ)</t>
  </si>
  <si>
    <t>Природный газ (кроме СПГ)</t>
  </si>
  <si>
    <t>коксовый газ</t>
  </si>
  <si>
    <t>доменная печь</t>
  </si>
  <si>
    <t>конвертерный газ</t>
  </si>
  <si>
    <t>Городской газ</t>
  </si>
  <si>
    <t>Топливо: древесные отходы</t>
  </si>
  <si>
    <t>Топливо: черный щелок</t>
  </si>
  <si>
    <t>Топливо: дрова</t>
  </si>
  <si>
    <t>Топливо: биоэтанол</t>
  </si>
  <si>
    <t>Топливо: биодизель</t>
  </si>
  <si>
    <t>Топливо: биогаз</t>
  </si>
  <si>
    <t>Для топлива: Отработанная шина</t>
  </si>
  <si>
    <t>Для топлива: отходы пластика</t>
  </si>
  <si>
    <t>Для топлива: РДФ</t>
  </si>
  <si>
    <t>Для топлива: РПФ</t>
  </si>
  <si>
    <t>Переработка: железный лом для стального листа</t>
  </si>
  <si>
    <t>Переработка: железный лом для стальных стержней</t>
  </si>
  <si>
    <t>Переработка: железный лом для литья</t>
  </si>
  <si>
    <t>Для репродукции: Нержавеющая сталь</t>
  </si>
  <si>
    <t>На переработку: алюминиевый лом на кованый материал</t>
  </si>
  <si>
    <t>На переработку: Алюминиевый лом для литья</t>
  </si>
  <si>
    <t>Для регенерации: Медь для переплавки</t>
  </si>
  <si>
    <t>Переработка: медь для плавки</t>
  </si>
  <si>
    <t>Для репродукции: МИКС меди</t>
  </si>
  <si>
    <t>Для репродукции: золото</t>
  </si>
  <si>
    <t>Для репродукции: MIX gold</t>
  </si>
  <si>
    <t>Для репродукции: Серебро</t>
  </si>
  <si>
    <t>Для воспроизведения: Pt</t>
  </si>
  <si>
    <t>Для воспроизведения: Pd</t>
  </si>
  <si>
    <t>Для воспроизведения: Nd</t>
  </si>
  <si>
    <t>Для воспроизведения: Co</t>
  </si>
  <si>
    <t>Для воспроизведения: Ni</t>
  </si>
  <si>
    <t>Для репродукции: Ли</t>
  </si>
  <si>
    <t>Для репродукции: Горизонтальная пластика</t>
  </si>
  <si>
    <t>На переработку: Переработанный пластик</t>
  </si>
  <si>
    <t>Для репродукции: МИКС пластика</t>
  </si>
  <si>
    <t>Для переработки: Резиновое сырье</t>
  </si>
  <si>
    <t>Для переработки: Стеклянное сырье</t>
  </si>
  <si>
    <t>Для переработки: Сырье из стекловолокна</t>
  </si>
  <si>
    <t>Переработка: сырье для цемента</t>
  </si>
  <si>
    <t>Для регенерации: древесная щепа</t>
  </si>
  <si>
    <t>покупка</t>
  </si>
  <si>
    <t>обслуживание</t>
  </si>
  <si>
    <t>Средство</t>
  </si>
  <si>
    <t>Входящий транспорт</t>
  </si>
  <si>
    <t>морские перевозки</t>
  </si>
  <si>
    <t>Аренда (вверх по течению)</t>
  </si>
  <si>
    <t>Аренда (вниз по течению)</t>
  </si>
  <si>
    <t>инвестиции</t>
  </si>
  <si>
    <t>нет франшизы</t>
  </si>
  <si>
    <t>Единовременный учет</t>
  </si>
  <si>
    <t>Типичное описание</t>
  </si>
  <si>
    <t>материал</t>
  </si>
  <si>
    <t>части</t>
  </si>
  <si>
    <t>оказание услуг</t>
  </si>
  <si>
    <t>пепел</t>
  </si>
  <si>
    <t>ил</t>
  </si>
  <si>
    <t>отработанное масло</t>
  </si>
  <si>
    <t>отработанная кислота</t>
  </si>
  <si>
    <t>отработанная щелочь</t>
  </si>
  <si>
    <t>отходы пластмасс</t>
  </si>
  <si>
    <t>макулатура</t>
  </si>
  <si>
    <t>щепки</t>
  </si>
  <si>
    <t>отходы волокна</t>
  </si>
  <si>
    <t>остатки животных и растений</t>
  </si>
  <si>
    <t>твердые отходы животного происхождения</t>
  </si>
  <si>
    <t>резиновый лом</t>
  </si>
  <si>
    <t>металлолом</t>
  </si>
  <si>
    <t>обрезки стеклянного фарфора</t>
  </si>
  <si>
    <t>шлак</t>
  </si>
  <si>
    <t>Обломки</t>
  </si>
  <si>
    <t>навоз животных</t>
  </si>
  <si>
    <t>туша животного</t>
  </si>
  <si>
    <t>Пыль</t>
  </si>
  <si>
    <t>Сельское, лесное и рыбное хозяйство</t>
  </si>
  <si>
    <t>добыча</t>
  </si>
  <si>
    <t>еда и напитки</t>
  </si>
  <si>
    <t>Волокнистые продукты</t>
  </si>
  <si>
    <t>Целлюлоза/бумага/изделия из дерева</t>
  </si>
  <si>
    <t>Печать и изготовление пластин</t>
  </si>
  <si>
    <t>Нефть и угольные продукты</t>
  </si>
  <si>
    <t>Пластмассовые и резиновые изделия</t>
  </si>
  <si>
    <t>изделия из кожи</t>
  </si>
  <si>
    <t>Керамика, глиняные и каменные изделия</t>
  </si>
  <si>
    <t>изделия из металла</t>
  </si>
  <si>
    <t>Универсальная машина</t>
  </si>
  <si>
    <t>производственная машина</t>
  </si>
  <si>
    <t>коммерческая машина</t>
  </si>
  <si>
    <t>электронные компоненты</t>
  </si>
  <si>
    <t>электромеханический</t>
  </si>
  <si>
    <t>Информационное коммуникационное оборудование</t>
  </si>
  <si>
    <t>транспортная машина</t>
  </si>
  <si>
    <t>Другая производимая продукция</t>
  </si>
  <si>
    <t>строительство</t>
  </si>
  <si>
    <t>Электричество/Тепло</t>
  </si>
  <si>
    <t>водоснабжение</t>
  </si>
  <si>
    <t>удаление отходов</t>
  </si>
  <si>
    <t>коммерческий</t>
  </si>
  <si>
    <t>Финансы/Страхование</t>
  </si>
  <si>
    <t>недвижимость</t>
  </si>
  <si>
    <t>Транспорт/почта</t>
  </si>
  <si>
    <t>Телекоммуникации</t>
  </si>
  <si>
    <t>общественные дела</t>
  </si>
  <si>
    <t>Образование/Исследования</t>
  </si>
  <si>
    <t>Медицинское обслуживание и благосостояние</t>
  </si>
  <si>
    <t>Членские организации, не включенные в другие категории</t>
  </si>
  <si>
    <t>Бизнес Сервис</t>
  </si>
  <si>
    <t>Персональный сервис</t>
  </si>
  <si>
    <t>Офисные принадлежности</t>
  </si>
  <si>
    <t>Классификация неизвестна</t>
  </si>
  <si>
    <t>Растениеводство</t>
  </si>
  <si>
    <t>Домашний скот</t>
  </si>
  <si>
    <t>сельскохозяйственные услуги</t>
  </si>
  <si>
    <t>лесное хозяйство</t>
  </si>
  <si>
    <t>рыболовство</t>
  </si>
  <si>
    <t>Уголь, сырая нефть, природный газ</t>
  </si>
  <si>
    <t>Другой майнинг</t>
  </si>
  <si>
    <t>продукты</t>
  </si>
  <si>
    <t>напиток</t>
  </si>
  <si>
    <t>Корма и органические удобрения (кроме отдельно перечисленных)</t>
  </si>
  <si>
    <t>табак</t>
  </si>
  <si>
    <t>продукция текстильной промышленности</t>
  </si>
  <si>
    <t>Одежда и другие готовые текстильные изделия</t>
  </si>
  <si>
    <t>Древесина и изделия из дерева</t>
  </si>
  <si>
    <t>Мебель/оборудование</t>
  </si>
  <si>
    <t>Целлюлоза/бумага/картон/переработанная бумага</t>
  </si>
  <si>
    <t>изделия из обработанной бумаги</t>
  </si>
  <si>
    <t>Полиграфия, изготовление клише, переплет</t>
  </si>
  <si>
    <t>химическое удобрение</t>
  </si>
  <si>
    <t>Неорганические химические продукты</t>
  </si>
  <si>
    <t>Основные продукты нефтехимии</t>
  </si>
  <si>
    <t>Органические химические продукты (за исключением основных продуктов нефтехимии и синтетических смол)</t>
  </si>
  <si>
    <t>синтетический полимер</t>
  </si>
  <si>
    <t>Химическое волокно</t>
  </si>
  <si>
    <t>фармацевтические препараты</t>
  </si>
  <si>
    <t>Конечные химические продукты (кроме фармацевтических препаратов)</t>
  </si>
  <si>
    <t>нефтяные продукты</t>
  </si>
  <si>
    <t>угольная продукция</t>
  </si>
  <si>
    <t>пластиковые изделия</t>
  </si>
  <si>
    <t>Резиновый продукт</t>
  </si>
  <si>
    <t>Дубленая кожа, изделия из кожи, мех</t>
  </si>
  <si>
    <t>Стекло и стеклянные изделия</t>
  </si>
  <si>
    <t>Цемент и цементные изделия</t>
  </si>
  <si>
    <t>керамика</t>
  </si>
  <si>
    <t>Изделия из керамики, глины и камня прочие</t>
  </si>
  <si>
    <t>Чугун/сырая сталь</t>
  </si>
  <si>
    <t>Литейно-кованые изделия (железо)</t>
  </si>
  <si>
    <t>Прочие изделия из стали</t>
  </si>
  <si>
    <t>Выплавка и рафинирование цветных металлов</t>
  </si>
  <si>
    <t>Изделия обработки цветных металлов</t>
  </si>
  <si>
    <t>Строительные и архитектурные металлоизделия</t>
  </si>
  <si>
    <t>Другие изделия из металла</t>
  </si>
  <si>
    <t>гаджет</t>
  </si>
  <si>
    <t>Другие электронные компоненты</t>
  </si>
  <si>
    <t>Промышленное электрооборудование</t>
  </si>
  <si>
    <t>бытовая электроника</t>
  </si>
  <si>
    <t>Электронное прикладное оборудование/электроизмерительные приборы</t>
  </si>
  <si>
    <t>Другие электрические машины</t>
  </si>
  <si>
    <t>Коммуникационное/видео/аудио оборудование</t>
  </si>
  <si>
    <t>Компьютеры и сопутствующее оборудование</t>
  </si>
  <si>
    <t>легковой автомобиль</t>
  </si>
  <si>
    <t>Другие автомобили</t>
  </si>
  <si>
    <t>Автозапчасти и аксессуары</t>
  </si>
  <si>
    <t>Судно и судоремонт</t>
  </si>
  <si>
    <t>Другое транспортное оборудование и ремонт</t>
  </si>
  <si>
    <t>Сбор и переработка вторсырья</t>
  </si>
  <si>
    <t>архитектура</t>
  </si>
  <si>
    <t>Строительный ремонт</t>
  </si>
  <si>
    <t>общественные работы</t>
  </si>
  <si>
    <t>Другое гражданское строительство</t>
  </si>
  <si>
    <t>Брокерские услуги и аренда недвижимости</t>
  </si>
  <si>
    <t>аренда жилья</t>
  </si>
  <si>
    <t>Арендная плата за жилое помещение (вмененная арендная плата)</t>
  </si>
  <si>
    <t>рельсовый транспорт</t>
  </si>
  <si>
    <t>Автоперевозки (кроме личного транспорта)</t>
  </si>
  <si>
    <t>частный транспорт</t>
  </si>
  <si>
    <t>водный транспорт</t>
  </si>
  <si>
    <t>воздушный транспорт</t>
  </si>
  <si>
    <t>экспедирование грузов</t>
  </si>
  <si>
    <t>Склад</t>
  </si>
  <si>
    <t>Дополнительные транспортные услуги</t>
  </si>
  <si>
    <t>Доставка почты/корреспонденции</t>
  </si>
  <si>
    <t>коммуникация</t>
  </si>
  <si>
    <t>транслировать</t>
  </si>
  <si>
    <t>Информационная служба</t>
  </si>
  <si>
    <t>Интернет-сервис</t>
  </si>
  <si>
    <t>Производство видео/аудио/персонажной информации</t>
  </si>
  <si>
    <t>образование</t>
  </si>
  <si>
    <t>изучение</t>
  </si>
  <si>
    <t>медицинская помощь</t>
  </si>
  <si>
    <t>здоровье и гигиена</t>
  </si>
  <si>
    <t>Социальное страхование/социальное обеспечение</t>
  </si>
  <si>
    <t>уход за больными</t>
  </si>
  <si>
    <t>Услуга проката товаров</t>
  </si>
  <si>
    <t>рекламное объявление</t>
  </si>
  <si>
    <t>Обслуживание автомобилей и ремонт машин</t>
  </si>
  <si>
    <t>Другие бизнес-услуги</t>
  </si>
  <si>
    <t>Бизнес по размещению</t>
  </si>
  <si>
    <t>Еда и напитки</t>
  </si>
  <si>
    <t>Прачечная, парикмахерское дело, салон красоты, банное дело</t>
  </si>
  <si>
    <t>Развлекательный сервис</t>
  </si>
  <si>
    <t>Другие персональные услуги</t>
  </si>
  <si>
    <t>рис</t>
  </si>
  <si>
    <t>ячмень</t>
  </si>
  <si>
    <t>картофель</t>
  </si>
  <si>
    <t>бобы</t>
  </si>
  <si>
    <t>Овощи (в открытом грунте)</t>
  </si>
  <si>
    <t>Овощи (объект)</t>
  </si>
  <si>
    <t>фрукты</t>
  </si>
  <si>
    <t>сахарный урожай</t>
  </si>
  <si>
    <t>урожай напитка</t>
  </si>
  <si>
    <t>Другие съедобные пахотные культуры</t>
  </si>
  <si>
    <t>кормовые культуры</t>
  </si>
  <si>
    <t>семена и рассада</t>
  </si>
  <si>
    <t>Цветы и цветущие деревья</t>
  </si>
  <si>
    <t>Другие несъедобные пахотные культуры</t>
  </si>
  <si>
    <t>молочные продукты</t>
  </si>
  <si>
    <t>мясной скот</t>
  </si>
  <si>
    <t>свинья</t>
  </si>
  <si>
    <t>куриное яйцо</t>
  </si>
  <si>
    <t>мясо курица</t>
  </si>
  <si>
    <t>Другой скот</t>
  </si>
  <si>
    <t>Ветеринарная промышленность</t>
  </si>
  <si>
    <t>Сельскохозяйственные услуги (кроме ветеринарных услуг)</t>
  </si>
  <si>
    <t>Специальные лесные товары (в т.ч. охотничьи)</t>
  </si>
  <si>
    <t>Морское рыболовство</t>
  </si>
  <si>
    <t>морская аквакультура</t>
  </si>
  <si>
    <t>Рыболовство во внутренних водах</t>
  </si>
  <si>
    <t>Внутренняя аквакультура</t>
  </si>
  <si>
    <t>гравий/карьер</t>
  </si>
  <si>
    <t>разрушенный камень</t>
  </si>
  <si>
    <t>Другие полезные ископаемые</t>
  </si>
  <si>
    <t>мясо</t>
  </si>
  <si>
    <t>Другие корма для скота</t>
  </si>
  <si>
    <t>замороженные морепродукты</t>
  </si>
  <si>
    <t>Соленые, вяленые и копченые продукты</t>
  </si>
  <si>
    <t>Морские продукты в бутылках и консервах</t>
  </si>
  <si>
    <t>Вставить продукт</t>
  </si>
  <si>
    <t>Другие морепродукты</t>
  </si>
  <si>
    <t>помол зерна</t>
  </si>
  <si>
    <t>фрезерование</t>
  </si>
  <si>
    <t>Лапша</t>
  </si>
  <si>
    <t>Хлеб</t>
  </si>
  <si>
    <t>Кондитерские изделия</t>
  </si>
  <si>
    <t>Сельскохозяйственные консервы</t>
  </si>
  <si>
    <t>сахар</t>
  </si>
  <si>
    <t>крахмал</t>
  </si>
  <si>
    <t>Глюкоза, крахмальная патока, изомеризованный сахар</t>
  </si>
  <si>
    <t>животные и растительные масла</t>
  </si>
  <si>
    <t>специи</t>
  </si>
  <si>
    <t>замороженная приготовленная пища</t>
  </si>
  <si>
    <t>ретортная еда</t>
  </si>
  <si>
    <t>Овощи, суши, бенто</t>
  </si>
  <si>
    <t>Другие продукты</t>
  </si>
  <si>
    <t>Сакэ</t>
  </si>
  <si>
    <t>пиво</t>
  </si>
  <si>
    <t>виски</t>
  </si>
  <si>
    <t>Другие алкогольные напитки</t>
  </si>
  <si>
    <t>чай/кофе</t>
  </si>
  <si>
    <t>Безалкогольный напиток</t>
  </si>
  <si>
    <t>изготовление льда</t>
  </si>
  <si>
    <t>подача</t>
  </si>
  <si>
    <t>Органические удобрения (кроме отдельно перечисленных)</t>
  </si>
  <si>
    <t>пряжа</t>
  </si>
  <si>
    <t>Хлопчатобумажные и штапельные ткани (включая синтетические ткани с короткими волокнами)</t>
  </si>
  <si>
    <t>Шелковые и вискозные ткани (включая ткани из синтетических нитей)</t>
  </si>
  <si>
    <t>Другой текстиль</t>
  </si>
  <si>
    <t>трикотажное полотно</t>
  </si>
  <si>
    <t>Расположение красителей</t>
  </si>
  <si>
    <t>Другая продукция текстильной промышленности</t>
  </si>
  <si>
    <t>тканая одежда</t>
  </si>
  <si>
    <t>трикотажная одежда</t>
  </si>
  <si>
    <t>Другая одежда и личные вещи</t>
  </si>
  <si>
    <t>постельные принадлежности</t>
  </si>
  <si>
    <t>Ковры и напольные покрытия</t>
  </si>
  <si>
    <t>Другие готовые текстильные изделия</t>
  </si>
  <si>
    <t>пиломатериалы</t>
  </si>
  <si>
    <t>фанера/ламинированная древесина</t>
  </si>
  <si>
    <t>Другие изделия из дерева</t>
  </si>
  <si>
    <t>деревянная мебель</t>
  </si>
  <si>
    <t>металлическая мебель</t>
  </si>
  <si>
    <t>деревянная столярка</t>
  </si>
  <si>
    <t>Другая мебель и оборудование</t>
  </si>
  <si>
    <t>мякоть</t>
  </si>
  <si>
    <t>Западная бумага/японская бумага</t>
  </si>
  <si>
    <t>картон</t>
  </si>
  <si>
    <t>Бумага с покрытием/строительная бумага</t>
  </si>
  <si>
    <t>Картонная коробка</t>
  </si>
  <si>
    <t>Другие бумажные контейнеры</t>
  </si>
  <si>
    <t>Сантехнические материалы и принадлежности из бумаги</t>
  </si>
  <si>
    <t>Прочая целлюлоза, бумага, изделия из переработанной бумаги</t>
  </si>
  <si>
    <t>продукция содовой промышленности</t>
  </si>
  <si>
    <t>неорганический пигмент</t>
  </si>
  <si>
    <t>Сжатый газ/Сжиженный газ</t>
  </si>
  <si>
    <t>соль</t>
  </si>
  <si>
    <t>Другие неорганические химические продукты</t>
  </si>
  <si>
    <t>Ароматические продукты нефтехимии</t>
  </si>
  <si>
    <t>Алифатическое промежуточное соединение</t>
  </si>
  <si>
    <t>Циклические промежуточные продукты, синтетические красители, органические пигменты</t>
  </si>
  <si>
    <t>синтетическая резина</t>
  </si>
  <si>
    <t>Производное метана</t>
  </si>
  <si>
    <t>пластификатор</t>
  </si>
  <si>
    <t>Другие органические химические промышленные продукты</t>
  </si>
  <si>
    <t>термореактивная смола</t>
  </si>
  <si>
    <t>Термопластичная смола</t>
  </si>
  <si>
    <t>смола с высокими эксплуатационными характеристиками</t>
  </si>
  <si>
    <t>Другая синтетическая смола</t>
  </si>
  <si>
    <t>Продукты переработки жиров и масел/ПАВ</t>
  </si>
  <si>
    <t>Косметика/Зубная паста</t>
  </si>
  <si>
    <t>краска</t>
  </si>
  <si>
    <t>чернила для печати</t>
  </si>
  <si>
    <t>пестицид</t>
  </si>
  <si>
    <t>Желатин/клей</t>
  </si>
  <si>
    <t>Фотоматериал</t>
  </si>
  <si>
    <t>Другие химические конечные продукты</t>
  </si>
  <si>
    <t>материал для мощения</t>
  </si>
  <si>
    <t>шинная камера</t>
  </si>
  <si>
    <t>Прочие резиновые изделия</t>
  </si>
  <si>
    <t>кожаная обувь</t>
  </si>
  <si>
    <t>Дубленая кожа, изделия из кожи, меха (кроме кожаной обуви)</t>
  </si>
  <si>
    <t>Листовое стекло/безопасное стекло</t>
  </si>
  <si>
    <t>Стекловолокно и изделия из него</t>
  </si>
  <si>
    <t>Другие изделия из стекла</t>
  </si>
  <si>
    <t>Товарный бетон</t>
  </si>
  <si>
    <t>цементные изделия</t>
  </si>
  <si>
    <t>Огнеупоры</t>
  </si>
  <si>
    <t>Прочие строительные земляные и каменные изделия</t>
  </si>
  <si>
    <t>Углеродные/графитовые изделия</t>
  </si>
  <si>
    <t>Абразивный</t>
  </si>
  <si>
    <t>чугун</t>
  </si>
  <si>
    <t>Ферросплав</t>
  </si>
  <si>
    <t>Неочищенная сталь (конвертер)</t>
  </si>
  <si>
    <t>Сырая сталь (электрическая печь)</t>
  </si>
  <si>
    <t>горячекатаная сталь</t>
  </si>
  <si>
    <t>стальная труба</t>
  </si>
  <si>
    <t>сталь холодной отделки</t>
  </si>
  <si>
    <t>плакированная сталь</t>
  </si>
  <si>
    <t>литая и кованая сталь</t>
  </si>
  <si>
    <t>чугунная труба</t>
  </si>
  <si>
    <t>Чугунные изделия/кованые изделия (железо)</t>
  </si>
  <si>
    <t>Производство стальных ножниц</t>
  </si>
  <si>
    <t>Свинец и цинк (включая вторичный)</t>
  </si>
  <si>
    <t>Алюминий (включая вторичный)</t>
  </si>
  <si>
    <t>Прочие слитки цветных металлов</t>
  </si>
  <si>
    <t>Электрический провод/кабель</t>
  </si>
  <si>
    <t>опто-волоконный кабель</t>
  </si>
  <si>
    <t>Изделия из меди</t>
  </si>
  <si>
    <t>алюминиевый прокат</t>
  </si>
  <si>
    <t>Материалы из цветных металлов</t>
  </si>
  <si>
    <t>ядерное топливо</t>
  </si>
  <si>
    <t>Прочие изделия из цветных металлов</t>
  </si>
  <si>
    <t>строительные металлоизделия</t>
  </si>
  <si>
    <t>Архитектурные изделия из металла</t>
  </si>
  <si>
    <t>Газовое/масляное оборудование/отопительное/варочное оборудование</t>
  </si>
  <si>
    <t>Болты, гайки, заклепки, пружины</t>
  </si>
  <si>
    <t>Металлическая тара и бидоны для производства изделий из листового металла</t>
  </si>
  <si>
    <t>Сантехнические аксессуары, порошки и изделия из металла, инструменты</t>
  </si>
  <si>
    <t>паровой котел</t>
  </si>
  <si>
    <t>турбина</t>
  </si>
  <si>
    <t>первичный двигатель</t>
  </si>
  <si>
    <t>Насос/компрессор</t>
  </si>
  <si>
    <t>погрузочно-разгрузочная машина</t>
  </si>
  <si>
    <t>Холодильник/устройство регулировки температуры и влажности</t>
  </si>
  <si>
    <t>несущий</t>
  </si>
  <si>
    <t>Другие машины общего назначения</t>
  </si>
  <si>
    <t>сельскохозяйственная техника</t>
  </si>
  <si>
    <t>Строительное и горнодобывающее оборудование</t>
  </si>
  <si>
    <t>текстильное оборудование</t>
  </si>
  <si>
    <t>Промышленные машины, связанные с жизнью</t>
  </si>
  <si>
    <t>химическое оборудование</t>
  </si>
  <si>
    <t>Литейное оборудование/Оборудование для обработки пластмасс</t>
  </si>
  <si>
    <t>металлические станки</t>
  </si>
  <si>
    <t>металлообрабатывающее оборудование</t>
  </si>
  <si>
    <t>Станки</t>
  </si>
  <si>
    <t>Оборудование для производства полупроводников</t>
  </si>
  <si>
    <t>Плесень</t>
  </si>
  <si>
    <t>Вакуумное оборудование/Вакуумное оборудование</t>
  </si>
  <si>
    <t>робот</t>
  </si>
  <si>
    <t>Другие производственные машины</t>
  </si>
  <si>
    <t>копировальный аппарат</t>
  </si>
  <si>
    <t>Другая офисная техника</t>
  </si>
  <si>
    <t>Сервисное и развлекательное оборудование</t>
  </si>
  <si>
    <t>Измерительное оборудование</t>
  </si>
  <si>
    <t>медицинское оборудование</t>
  </si>
  <si>
    <t>Оптика/объектив</t>
  </si>
  <si>
    <t>оружие</t>
  </si>
  <si>
    <t>полупроводниковый элемент</t>
  </si>
  <si>
    <t>Интегральная схема</t>
  </si>
  <si>
    <t>ЖК-панель</t>
  </si>
  <si>
    <t>Плоская панель, электронная лампа</t>
  </si>
  <si>
    <t>носитель записи</t>
  </si>
  <si>
    <t>Электронная схема</t>
  </si>
  <si>
    <t>роторная электрическая машина</t>
  </si>
  <si>
    <t>Трансформатор/трансформер</t>
  </si>
  <si>
    <t>Коммутационное устройство управления/распределительный щит</t>
  </si>
  <si>
    <t>Электромонтажное устройство</t>
  </si>
  <si>
    <t>электрические компоненты двигателя внутреннего сгорания</t>
  </si>
  <si>
    <t>Прочее промышленное электрооборудование</t>
  </si>
  <si>
    <t>бытовой кондиционер</t>
  </si>
  <si>
    <t>Бытовые электроприборы (кроме кондиционеров)</t>
  </si>
  <si>
    <t>Электронное прикладное оборудование</t>
  </si>
  <si>
    <t>электроизмерительный прибор</t>
  </si>
  <si>
    <t>лампочки</t>
  </si>
  <si>
    <t>электрические осветительные приборы</t>
  </si>
  <si>
    <t>батарея</t>
  </si>
  <si>
    <t>Другое электрооборудование</t>
  </si>
  <si>
    <t>Проводное телекоммуникационное оборудование</t>
  </si>
  <si>
    <t>мобильный телефон</t>
  </si>
  <si>
    <t>Беспроводное телекоммуникационное оборудование (кроме мобильных телефонов)</t>
  </si>
  <si>
    <t>радио и телевизионные приемники</t>
  </si>
  <si>
    <t>Другое телекоммуникационное оборудование</t>
  </si>
  <si>
    <t>Видеооборудование/цифровая камера</t>
  </si>
  <si>
    <t>электроакустическое оборудование</t>
  </si>
  <si>
    <t>Персональный компьютер</t>
  </si>
  <si>
    <t>Корпус компьютера (кроме персональных компьютеров)</t>
  </si>
  <si>
    <t>Электронный компьютерный аксессуар</t>
  </si>
  <si>
    <t>Грузовики, автобусы и другие автомобили</t>
  </si>
  <si>
    <t>двухколесное транспортное средство</t>
  </si>
  <si>
    <t>автомобильный двигатель внутреннего сгорания</t>
  </si>
  <si>
    <t>Автомобильные запчасти</t>
  </si>
  <si>
    <t>стальной корабль</t>
  </si>
  <si>
    <t>Другие суда</t>
  </si>
  <si>
    <t>морской двигатель внутреннего сгорания</t>
  </si>
  <si>
    <t>судоремонт</t>
  </si>
  <si>
    <t>вагон</t>
  </si>
  <si>
    <t>ремонт вагонов</t>
  </si>
  <si>
    <t>самолет</t>
  </si>
  <si>
    <t>ремонт самолетов</t>
  </si>
  <si>
    <t>велосипед</t>
  </si>
  <si>
    <t>Другая транспортная техника</t>
  </si>
  <si>
    <t>игрушка</t>
  </si>
  <si>
    <t>снаряжение для упражений</t>
  </si>
  <si>
    <t>Личные товары</t>
  </si>
  <si>
    <t>Часы</t>
  </si>
  <si>
    <t>инструмент</t>
  </si>
  <si>
    <t>Письменные/канцелярские принадлежности</t>
  </si>
  <si>
    <t>Изделия из татами и соломы</t>
  </si>
  <si>
    <t>Запись информации</t>
  </si>
  <si>
    <t>Жилой дом (деревянная конструкция)</t>
  </si>
  <si>
    <t>Жилищное строительство (недеревянное строительство)</t>
  </si>
  <si>
    <t>Нежилое здание (деревянная конструкция)</t>
  </si>
  <si>
    <t>Нежилое строительство (недеревянное строительство)</t>
  </si>
  <si>
    <t>Дорожные общественные работы</t>
  </si>
  <si>
    <t>Реки, канализация и другие общественные работы</t>
  </si>
  <si>
    <t>Общественные работы, связанные с сельским и лесным хозяйством</t>
  </si>
  <si>
    <t>строительство железнодорожных путей</t>
  </si>
  <si>
    <t>Строительство энергообъектов</t>
  </si>
  <si>
    <t>Строительство телекоммуникационного комплекса</t>
  </si>
  <si>
    <t>Коммерческая власть</t>
  </si>
  <si>
    <t>собственное производство электроэнергии</t>
  </si>
  <si>
    <t>Теплоснабжение</t>
  </si>
  <si>
    <t>Гидротехнические сооружения и простые гидротехнические сооружения</t>
  </si>
  <si>
    <t>техническая вода</t>
  </si>
  <si>
    <t>канализация ★★</t>
  </si>
  <si>
    <t>Вывоз мусора (общественное) ★★</t>
  </si>
  <si>
    <t>Утилизация отходов (промышленные)</t>
  </si>
  <si>
    <t>оптовые продажи</t>
  </si>
  <si>
    <t>Розничная торговля</t>
  </si>
  <si>
    <t>Финансы</t>
  </si>
  <si>
    <t>Страхование жизни</t>
  </si>
  <si>
    <t>Брокерские услуги и управление недвижимостью</t>
  </si>
  <si>
    <t>Бизнес по аренде недвижимости</t>
  </si>
  <si>
    <t>железнодорожный пассажирский транспорт</t>
  </si>
  <si>
    <t>железнодорожные перевозки</t>
  </si>
  <si>
    <t>автобус</t>
  </si>
  <si>
    <t>нанять такси</t>
  </si>
  <si>
    <t>Автомобильные грузовые перевозки (кроме частного транспорта)</t>
  </si>
  <si>
    <t>Частный транспорт (легковой автомобиль)</t>
  </si>
  <si>
    <t>Частный транспорт (грузовик)</t>
  </si>
  <si>
    <t>морской транспорт</t>
  </si>
  <si>
    <t>Прибрежный и внутренний водный транспорт</t>
  </si>
  <si>
    <t>Портовый транспорт</t>
  </si>
  <si>
    <t>упаковка</t>
  </si>
  <si>
    <t>Предоставление автотранспортных средств</t>
  </si>
  <si>
    <t>Управление водным транспортом (Национальное государственное управление)</t>
  </si>
  <si>
    <t>Управление водным транспортом</t>
  </si>
  <si>
    <t>Вспомогательные услуги водного транспорта</t>
  </si>
  <si>
    <t>Управление авиационными объектами (общественное)</t>
  </si>
  <si>
    <t>Управление авиационными объектами</t>
  </si>
  <si>
    <t>Авиационная служба</t>
  </si>
  <si>
    <t>Поездки и другие транспортные услуги</t>
  </si>
  <si>
    <t>фиксированная связь</t>
  </si>
  <si>
    <t>мобильная связь</t>
  </si>
  <si>
    <t>Услуги, относящиеся к телекоммуникациям</t>
  </si>
  <si>
    <t>общественное вещание</t>
  </si>
  <si>
    <t>коммерческое вещание</t>
  </si>
  <si>
    <t>кабельное вещание</t>
  </si>
  <si>
    <t>Производство видео/аудио/текстовой информации (кроме газет/изданий)</t>
  </si>
  <si>
    <t>газета</t>
  </si>
  <si>
    <t>публикация</t>
  </si>
  <si>
    <t>Служебные обязанности (в центре)</t>
  </si>
  <si>
    <t>Служебные обязанности (региональные) ★★</t>
  </si>
  <si>
    <t>Школьное образование (национальное и государственное)</t>
  </si>
  <si>
    <t>Школьное образование (частное)★</t>
  </si>
  <si>
    <t>Школьный обед (национальный и общественный) ★★</t>
  </si>
  <si>
    <t>Школьный обед (частная школа)★</t>
  </si>
  <si>
    <t>Социальное образование (национальное/общественное) ★★</t>
  </si>
  <si>
    <t>Социальное образование (некоммерческое)★</t>
  </si>
  <si>
    <t>Другие учебные заведения (национальные и государственные) ★★</t>
  </si>
  <si>
    <t>Другие образовательные и обучающие учреждения</t>
  </si>
  <si>
    <t>Научно-исследовательский институт естественных наук (национальный/общественный) ★★</t>
  </si>
  <si>
    <t>Гуманитарные/общественные научно-исследовательские учреждения (национальные/государственные) ★★</t>
  </si>
  <si>
    <t>Научно-исследовательский институт естественных наук (некоммерческий)★</t>
  </si>
  <si>
    <t>Научно-исследовательские институты гуманитарных и социальных наук (некоммерческие)★</t>
  </si>
  <si>
    <t>Научно-исследовательский институт естественных наук</t>
  </si>
  <si>
    <t>Научно-исследовательские институты гуманитарных и социальных наук</t>
  </si>
  <si>
    <t>Собственные исследования и разработки</t>
  </si>
  <si>
    <t>Медицинское обслуживание (госпитальное лечение)</t>
  </si>
  <si>
    <t>Медицинская помощь (внебольничная помощь)</t>
  </si>
  <si>
    <t>Медицина (стоматологическая практика)</t>
  </si>
  <si>
    <t>Медицинский (отпуск)</t>
  </si>
  <si>
    <t>Медицинские (прочие медицинские услуги)</t>
  </si>
  <si>
    <t>Здоровье и санитария (национальные и общественные) ★★</t>
  </si>
  <si>
    <t>Бизнес по социальному страхованию</t>
  </si>
  <si>
    <t>Социальное обеспечение (национальное и общественное) ★★</t>
  </si>
  <si>
    <t>Социальное обеспечение (некоммерческое)★</t>
  </si>
  <si>
    <t>социальное обеспечение</t>
  </si>
  <si>
    <t>медицинское училище</t>
  </si>
  <si>
    <t>Сестринский уход (услуги учреждения)</t>
  </si>
  <si>
    <t>Сестринский уход (за исключением услуг учреждения)</t>
  </si>
  <si>
    <t>Членство в бизнес-ассоциации</t>
  </si>
  <si>
    <t>Частные некоммерческие организации, обслуживающие домашние хозяйства (кроме перечисленных отдельно)★</t>
  </si>
  <si>
    <t>Лизинг товаров (кроме аренды автомобилей)</t>
  </si>
  <si>
    <t>Бизнес по аренде автомобилей</t>
  </si>
  <si>
    <t>Техническое обслуживание автомобиля</t>
  </si>
  <si>
    <t>ремонт машин</t>
  </si>
  <si>
    <t>Юридические/финансовые/бухгалтерские услуги</t>
  </si>
  <si>
    <t>Инженерно-строительные услуги</t>
  </si>
  <si>
    <t>рабочая диспетчерская служба</t>
  </si>
  <si>
    <t>строительные услуги</t>
  </si>
  <si>
    <t>охранный бизнес</t>
  </si>
  <si>
    <t>ресторан</t>
  </si>
  <si>
    <t>Еда на вынос/доставка</t>
  </si>
  <si>
    <t>прачечная</t>
  </si>
  <si>
    <t>Парикмахерский бизнес</t>
  </si>
  <si>
    <t>Индустрия красоты</t>
  </si>
  <si>
    <t>Банный бизнес</t>
  </si>
  <si>
    <t>Другие прачечные, парикмахерские, салоны красоты и бани</t>
  </si>
  <si>
    <t>кинотеатр</t>
  </si>
  <si>
    <t>Зрительные залы (кроме кинотеатров) и творческие коллективы</t>
  </si>
  <si>
    <t>Беговые дорожки и команды для велогонок, скачек и т.д.</t>
  </si>
  <si>
    <t>Спортивные сооружения, парки, парки развлечений</t>
  </si>
  <si>
    <t>детская площадка</t>
  </si>
  <si>
    <t>Другие развлечения</t>
  </si>
  <si>
    <t>фотография</t>
  </si>
  <si>
    <t>Церемониальный бизнес</t>
  </si>
  <si>
    <t>частное репетиторство</t>
  </si>
  <si>
    <t>Различные ремонтные работы (кроме отдельно перечисленных)</t>
  </si>
  <si>
    <t>Топ-3 выбросов парниковых газов по статьям (тонны)</t>
  </si>
  <si>
    <t>ОБЛАСТЬ ПРИМЕНЕНИЯ 1, 2, 3 расчетные выбросы CO2</t>
  </si>
  <si>
    <t>RU</t>
    <phoneticPr fontId="2"/>
  </si>
  <si>
    <t>ورقة حساب ثاني أكسيد الكربون حساب بسيط لثاني أكسيد الكربون (SCAT1.2.3) زائد</t>
  </si>
  <si>
    <t>ملاحظة كلمة المرور 2)</t>
  </si>
  <si>
    <t>الوقود</t>
  </si>
  <si>
    <t>اكتب الملاحظة 3)</t>
  </si>
  <si>
    <t>ملاحظة الكمية 4)</t>
  </si>
  <si>
    <t>وحدة</t>
  </si>
  <si>
    <t>الطاقة الكهربائية</t>
  </si>
  <si>
    <t>مقدار</t>
  </si>
  <si>
    <t>المجموع</t>
  </si>
  <si>
    <t>كمية المبيعات</t>
  </si>
  <si>
    <t>مليون ين</t>
  </si>
  <si>
    <t>انبعاثات ثاني أكسيد الكربون المباشرة لكل مليون ين</t>
  </si>
  <si>
    <t>طن / مليون ين</t>
  </si>
  <si>
    <t>انبعاثات ثاني أكسيد الكربون المباشرة وغير المباشرة لكل مليون ين</t>
  </si>
  <si>
    <t>اسم العنصر</t>
  </si>
  <si>
    <t>مبلغ الصفقة (مليون ين)</t>
  </si>
  <si>
    <t>الفئة</t>
  </si>
  <si>
    <t>الشفرة</t>
  </si>
  <si>
    <t>تصنيف كبير</t>
  </si>
  <si>
    <t>التصنيف الأوسط</t>
  </si>
  <si>
    <t>تصنيف ثانوي</t>
  </si>
  <si>
    <t>تفاصيل</t>
  </si>
  <si>
    <t>النفايات المتولدة</t>
  </si>
  <si>
    <t>الإنتاجية ر</t>
  </si>
  <si>
    <t>نوع المنتج</t>
  </si>
  <si>
    <t>تم تحويل المنتج التمثيلي إلى 1 مليون ين</t>
  </si>
  <si>
    <t>عمر (سنوات)</t>
  </si>
  <si>
    <t>مدة التشغيل (٪)</t>
  </si>
  <si>
    <t>قوة التشغيل kw</t>
  </si>
  <si>
    <t>استهلاك الوقود (لتر / ساعة)</t>
  </si>
  <si>
    <t>وزن المنتج لكل مليون ين</t>
  </si>
  <si>
    <t>دستور</t>
  </si>
  <si>
    <t>الأساسية</t>
  </si>
  <si>
    <t>خشب</t>
  </si>
  <si>
    <t>الورق ولب الورق</t>
  </si>
  <si>
    <t>المنتجات الكيماوية</t>
  </si>
  <si>
    <t>بلاستيك</t>
  </si>
  <si>
    <t>ممحاة</t>
  </si>
  <si>
    <t>جلد</t>
  </si>
  <si>
    <t>زجاج</t>
  </si>
  <si>
    <t>يبني</t>
  </si>
  <si>
    <t>السيراميك والأرض والحجر</t>
  </si>
  <si>
    <t>صلب</t>
  </si>
  <si>
    <t>نحاس</t>
  </si>
  <si>
    <t>الألومنيوم</t>
  </si>
  <si>
    <t>معادن غير حديدية</t>
  </si>
  <si>
    <t>الآخرين</t>
  </si>
  <si>
    <t>الامتياز التجاري</t>
  </si>
  <si>
    <t>لا ينطبق</t>
  </si>
  <si>
    <t>نتيجة</t>
  </si>
  <si>
    <t>فئة</t>
  </si>
  <si>
    <t>النطاق 1</t>
  </si>
  <si>
    <t>النطاق 2</t>
  </si>
  <si>
    <t>الفئة 1 "المنتجات والخدمات المشتراة"</t>
  </si>
  <si>
    <t>الفئة 2 "السلع الرأسمالية"</t>
  </si>
  <si>
    <t>الفئة 3 "أنشطة الوقود والطاقة غير المدرجة في النطاق 1 و 2"</t>
  </si>
  <si>
    <t>الفئة 4 "النقل والتسليم (المنبع)"</t>
  </si>
  <si>
    <t>الفئة 5 "النفايات من العمليات"</t>
  </si>
  <si>
    <t>الفئة 6 "رحلات العمل"</t>
  </si>
  <si>
    <t>الفئة 7 "تنقل صاحب العمل"</t>
  </si>
  <si>
    <t>الفئة 8 "الأصول المؤجرة (المنبع)"</t>
  </si>
  <si>
    <t>الفئة 9 "النقل والتسليم (المصب)"</t>
  </si>
  <si>
    <t>الفئة 10 "معالجة المنتجات المباعة"</t>
  </si>
  <si>
    <t>الفئة 11 "استخدام المنتجات المباعة"</t>
  </si>
  <si>
    <t>الفئة 12 "التخلص من المنتجات المباعة"</t>
  </si>
  <si>
    <t>الفئة 13 "أصول الإيجار (المصب)"</t>
  </si>
  <si>
    <t>الفئة 14 "الامتياز"</t>
  </si>
  <si>
    <t>الفئة 15 "الاستثمارات"</t>
  </si>
  <si>
    <t>مقياس انبعاث ثاني أكسيد الكربون</t>
  </si>
  <si>
    <t>الرصيد</t>
  </si>
  <si>
    <t>نشاط</t>
  </si>
  <si>
    <t>استهلاك الوقود</t>
  </si>
  <si>
    <t>استهلاك الطاقة</t>
  </si>
  <si>
    <t>سعر الشراء / العقد للسلع والخدمات</t>
  </si>
  <si>
    <t>استهلاك المعدات</t>
  </si>
  <si>
    <t>استخدام الطاقة</t>
  </si>
  <si>
    <t>تكاليف الشحن وقت الشراء (الفئة 1 لمشتقات المنتجات)</t>
  </si>
  <si>
    <t>كمية النفايات المعالجة حسب النوع</t>
  </si>
  <si>
    <t>مصاريف السفر</t>
  </si>
  <si>
    <t>نفقات التنقل</t>
  </si>
  <si>
    <t>أرض مستأجرة ، رسوم عقد الإيجار</t>
  </si>
  <si>
    <t>تكلفة التوصيل وقت البيع</t>
  </si>
  <si>
    <t>عبء تأجير الأعمال</t>
  </si>
  <si>
    <t>تموج الأثر البيئي للأنشطة الاستثمارية</t>
  </si>
  <si>
    <t>المساهمة في التقليل من خلال إعادة التدوير</t>
  </si>
  <si>
    <t>الوحدة الأساسية</t>
  </si>
  <si>
    <t>وزارة الاقتصاد والتجارة والصناعة "أداة حساب انبعاثات ثاني أكسيد الكربون المشتقة من الطاقة" صحيفة 02 جدول حساب الانبعاثات</t>
  </si>
  <si>
    <t>وزارة البيئة قائمة عوامل الانبعاث من قبل شركة الطاقة الكهربائية</t>
  </si>
  <si>
    <t>قاعدة بيانات كثافة الانبعاثات لحساب انبعاثات غازات الاحتباس الحراري لمنظمة من خلال سلسلة التوريد الخاصة بها</t>
  </si>
  <si>
    <t>تم حسابها باستخدام قاعدة بيانات IO العالمية</t>
  </si>
  <si>
    <t>بيانات النطاق 1 والنطاق 2</t>
  </si>
  <si>
    <t>ثاني أكسيد الكربون / مليون ين</t>
  </si>
  <si>
    <t>إنتاج المواد الخام المعاد تدويرها</t>
  </si>
  <si>
    <t>قيمة عددية</t>
  </si>
  <si>
    <t>منتج مجدد</t>
  </si>
  <si>
    <t>خرج التكوين لدينا</t>
  </si>
  <si>
    <t>1 شراء</t>
  </si>
  <si>
    <t>2 العاصمة</t>
  </si>
  <si>
    <t>3 تموج الطاقة</t>
  </si>
  <si>
    <t>4Upstream التسليم</t>
  </si>
  <si>
    <t>5 نفايات الأعمال</t>
  </si>
  <si>
    <t>6 رحلات عمل</t>
  </si>
  <si>
    <t>7 رحلة</t>
  </si>
  <si>
    <t>8 إيجار المنبع</t>
  </si>
  <si>
    <t>9 التسليم في المصب</t>
  </si>
  <si>
    <t>9 معالجة ما بعد البيع</t>
  </si>
  <si>
    <t>11 استخدام</t>
  </si>
  <si>
    <t>12 تخلص منه بعد الاستعمال</t>
  </si>
  <si>
    <t>13 إيجار المصب</t>
  </si>
  <si>
    <t>14 امتياز</t>
  </si>
  <si>
    <t>15 استثمار</t>
  </si>
  <si>
    <t>منتج</t>
  </si>
  <si>
    <t>يتم المعالجة</t>
  </si>
  <si>
    <t>استعمال</t>
  </si>
  <si>
    <t>إسهام</t>
  </si>
  <si>
    <t>إبراء الذمة</t>
  </si>
  <si>
    <t>المنتجات المجددة</t>
  </si>
  <si>
    <t>المواد المعاد تدويرها</t>
  </si>
  <si>
    <t>متوسط ​​A0000 اليابانية</t>
  </si>
  <si>
    <t>A9999 الطاقة المتجددة</t>
  </si>
  <si>
    <t>فحم الكوك</t>
  </si>
  <si>
    <t>فحم حراري</t>
  </si>
  <si>
    <t>أنثراسايت</t>
  </si>
  <si>
    <t>قطران الفحم</t>
  </si>
  <si>
    <t>الأسفلت البترولي</t>
  </si>
  <si>
    <t>مكثف (NGL)</t>
  </si>
  <si>
    <t>زيت خام</t>
  </si>
  <si>
    <t>الغازولين</t>
  </si>
  <si>
    <t>النفتا</t>
  </si>
  <si>
    <t>زيت وقود الطائرات</t>
  </si>
  <si>
    <t>الكيروسين</t>
  </si>
  <si>
    <t>زيت خفيف</t>
  </si>
  <si>
    <t>الزيت الثقيل أ</t>
  </si>
  <si>
    <t>ب / ج الزيت الثقيل</t>
  </si>
  <si>
    <t>غاز البترول المسال (LPG)</t>
  </si>
  <si>
    <t>حجم غاز البترول المسال (LPG)</t>
  </si>
  <si>
    <t>البروبان</t>
  </si>
  <si>
    <t>البيوتان</t>
  </si>
  <si>
    <t>غاز الهيدروكربونات البترولية</t>
  </si>
  <si>
    <t>الغاز الطبيعي المسال (LNG)</t>
  </si>
  <si>
    <t>الغاز الطبيعي (بخلاف الغاز الطبيعي المسال)</t>
  </si>
  <si>
    <t>غاز فرن فحم الكوك</t>
  </si>
  <si>
    <t>فرن الانفجار</t>
  </si>
  <si>
    <t>غاز المحول</t>
  </si>
  <si>
    <t>سيتي جاس</t>
  </si>
  <si>
    <t>للوقود: نفايات الخشب</t>
  </si>
  <si>
    <t>للوقود: سائل أسود</t>
  </si>
  <si>
    <t>للوقود: خشب</t>
  </si>
  <si>
    <t>للوقود: الإيثانول الحيوي</t>
  </si>
  <si>
    <t>للوقود: وقود الديزل الحيوي</t>
  </si>
  <si>
    <t>للوقود: الغاز الحيوي</t>
  </si>
  <si>
    <t>للوقود: نفايات الإطارات</t>
  </si>
  <si>
    <t>للوقود: نفايات البلاستيك</t>
  </si>
  <si>
    <t>للوقود: RDF</t>
  </si>
  <si>
    <t>للوقود: RPF</t>
  </si>
  <si>
    <t>إعادة التدوير: خردة الحديد للصفائح الفولاذية</t>
  </si>
  <si>
    <t>إعادة التدوير: خردة الحديد للقضبان الفولاذية</t>
  </si>
  <si>
    <t>إعادة التدوير: خردة الحديد للصب</t>
  </si>
  <si>
    <t>للاستنساخ: الفولاذ المقاوم للصدأ</t>
  </si>
  <si>
    <t>لإعادة التدوير: خردة الألومنيوم للمواد المشغولة</t>
  </si>
  <si>
    <t>لإعادة التدوير: خردة الألومنيوم للصب</t>
  </si>
  <si>
    <t>للتجديد: النحاس لإعادة الصهر</t>
  </si>
  <si>
    <t>إعادة التدوير: النحاس للصهر</t>
  </si>
  <si>
    <t>للاستنساخ: مزيج النحاس</t>
  </si>
  <si>
    <t>للتكاثر: ذهب</t>
  </si>
  <si>
    <t>للاستنساخ: مزيج الذهب</t>
  </si>
  <si>
    <t>للتكاثر: الفضة</t>
  </si>
  <si>
    <t>للتكاثر: Pt</t>
  </si>
  <si>
    <t>للتكاثر: Pd</t>
  </si>
  <si>
    <t>للتكاثر: Nd</t>
  </si>
  <si>
    <t>للتكاثر: Co</t>
  </si>
  <si>
    <t>للتكاثر: ني</t>
  </si>
  <si>
    <t>للتكاثر: Li</t>
  </si>
  <si>
    <t>للاستنساخ: بلاستيك أفقي</t>
  </si>
  <si>
    <t>لإعادة التدوير: بلاستيك معاد تدويره</t>
  </si>
  <si>
    <t>للتكاثر: بلاستيك ميكس</t>
  </si>
  <si>
    <t>لإعادة التدوير: مواد خام المطاط</t>
  </si>
  <si>
    <t>لإعادة التدوير: مادة الزجاج الخام</t>
  </si>
  <si>
    <t>لإعادة التدوير: مادة خام الألياف الزجاجية</t>
  </si>
  <si>
    <t>إعادة التدوير: مادة خام للأسمنت</t>
  </si>
  <si>
    <t>للتجديد: رقائق الخشب</t>
  </si>
  <si>
    <t>عملية الشراء</t>
  </si>
  <si>
    <t>خدمة</t>
  </si>
  <si>
    <t>منشأة</t>
  </si>
  <si>
    <t>النقل الداخلي</t>
  </si>
  <si>
    <t>نقل الشحن</t>
  </si>
  <si>
    <t>الإيجار (المنبع)</t>
  </si>
  <si>
    <t>الإيجار (المصب)</t>
  </si>
  <si>
    <t>استثمار</t>
  </si>
  <si>
    <t>لا امتياز</t>
  </si>
  <si>
    <t>محاسبة المبلغ المقطوع</t>
  </si>
  <si>
    <t>وصف نموذجي</t>
  </si>
  <si>
    <t>مواد</t>
  </si>
  <si>
    <t>القطع</t>
  </si>
  <si>
    <t>الخدمات</t>
  </si>
  <si>
    <t>جمرة</t>
  </si>
  <si>
    <t>الحمأة الناتجة</t>
  </si>
  <si>
    <t>نفايات الزيوت</t>
  </si>
  <si>
    <t>نفايات حامض</t>
  </si>
  <si>
    <t>نفايات القلويات</t>
  </si>
  <si>
    <t>نفايات البلاستيك</t>
  </si>
  <si>
    <t>نفايات الورق</t>
  </si>
  <si>
    <t>رقائق الخشب</t>
  </si>
  <si>
    <t>نفايات الألياف</t>
  </si>
  <si>
    <t>بقايا الحيوانات والنباتات</t>
  </si>
  <si>
    <t>النفايات الصلبة الحيوانية</t>
  </si>
  <si>
    <t>خردة المطاط</t>
  </si>
  <si>
    <t>خردة المعادن</t>
  </si>
  <si>
    <t>قصاصات زجاج الصين</t>
  </si>
  <si>
    <t>الخبث</t>
  </si>
  <si>
    <t>حطام</t>
  </si>
  <si>
    <t>تصرف حيواني</t>
  </si>
  <si>
    <t>جثة حيوان</t>
  </si>
  <si>
    <t>تراب</t>
  </si>
  <si>
    <t>الزراعة والغابات وصيد الأسماك</t>
  </si>
  <si>
    <t>التعدين</t>
  </si>
  <si>
    <t>طعام و شراب</t>
  </si>
  <si>
    <t>منتجات الألياف</t>
  </si>
  <si>
    <t>اللب / الورق / المنتجات الخشبية</t>
  </si>
  <si>
    <t>الطباعة وصنع الألواح</t>
  </si>
  <si>
    <t>منتجات البترول والفحم</t>
  </si>
  <si>
    <t>منتجات البلاستيك والمطاط</t>
  </si>
  <si>
    <t>السلع الجلدية</t>
  </si>
  <si>
    <t>منتجات السيراميك والطين والحجر</t>
  </si>
  <si>
    <t>المنتجات المعدنية</t>
  </si>
  <si>
    <t>آلة للأغراض العامة</t>
  </si>
  <si>
    <t>آلة الإنتاج</t>
  </si>
  <si>
    <t>آلة تجارية</t>
  </si>
  <si>
    <t>مكونات الكترونية</t>
  </si>
  <si>
    <t>الكهروميكانيكية</t>
  </si>
  <si>
    <t>معدات اتصالات المعلومات</t>
  </si>
  <si>
    <t>آلة النقل</t>
  </si>
  <si>
    <t>المنتجات المصنعة الأخرى</t>
  </si>
  <si>
    <t>اعمال بناء</t>
  </si>
  <si>
    <t>كهرباء / تدفئة</t>
  </si>
  <si>
    <t>إمدادات المياه</t>
  </si>
  <si>
    <t>التخلص من النفايات</t>
  </si>
  <si>
    <t>تجاري</t>
  </si>
  <si>
    <t>المالية / التأمين</t>
  </si>
  <si>
    <t>العقارات</t>
  </si>
  <si>
    <t>النقل / البريد</t>
  </si>
  <si>
    <t>الإتصالات</t>
  </si>
  <si>
    <t>الشؤون العامة</t>
  </si>
  <si>
    <t>التعليم / البحث</t>
  </si>
  <si>
    <t>الرعاية الطبية والرعاية</t>
  </si>
  <si>
    <t>منظمات العضوية غير مصنفة في مكان آخر</t>
  </si>
  <si>
    <t>خدمة الأعمال</t>
  </si>
  <si>
    <t>خدمة شخصية</t>
  </si>
  <si>
    <t>اللوازم المكتبية</t>
  </si>
  <si>
    <t>التصنيف غير معروف</t>
  </si>
  <si>
    <t>زراعة المحاصيل</t>
  </si>
  <si>
    <t>الماشية</t>
  </si>
  <si>
    <t>الخدمات الزراعية</t>
  </si>
  <si>
    <t>الحراجة</t>
  </si>
  <si>
    <t>مصايد الأسماك</t>
  </si>
  <si>
    <t>الفحم والنفط الخام والغاز الطبيعي</t>
  </si>
  <si>
    <t>تعدين آخر</t>
  </si>
  <si>
    <t>البقالة</t>
  </si>
  <si>
    <t>مشروب</t>
  </si>
  <si>
    <t>الأسمدة العلفية والعضوية (باستثناء المدرجة بشكل منفصل)</t>
  </si>
  <si>
    <t>تبغ</t>
  </si>
  <si>
    <t>منتجات صناعة النسيج</t>
  </si>
  <si>
    <t>الملابس ومنتجات المنسوجات الجاهزة الأخرى</t>
  </si>
  <si>
    <t>المنتجات الخشبية والخشبية</t>
  </si>
  <si>
    <t>أثاث / معدات</t>
  </si>
  <si>
    <t>اللب / الورق / الورق المقوى / الورق المحول</t>
  </si>
  <si>
    <t>منتجات ورقية مصنعة</t>
  </si>
  <si>
    <t>الطباعة وصناعة الألواح وتجليد الكتب</t>
  </si>
  <si>
    <t>الاسمده الكيميائيه</t>
  </si>
  <si>
    <t>منتجات كيماوية غير عضوية</t>
  </si>
  <si>
    <t>المنتجات البتروكيماوية الأساسية</t>
  </si>
  <si>
    <t>المنتجات الكيماوية العضوية (باستثناء المنتجات البتروكيماوية الأساسية والراتنجات الاصطناعية)</t>
  </si>
  <si>
    <t>الراتنجات الاصطناعية</t>
  </si>
  <si>
    <t>الالياف الكيماوية</t>
  </si>
  <si>
    <t>الأدوية</t>
  </si>
  <si>
    <t>المنتجات الكيميائية النهائية (باستثناء المستحضرات الصيدلانية)</t>
  </si>
  <si>
    <t>منتجات بترولية</t>
  </si>
  <si>
    <t>منتجات الفحم</t>
  </si>
  <si>
    <t>المنتجات البلاستيكية</t>
  </si>
  <si>
    <t>منتج المطاط</t>
  </si>
  <si>
    <t>الجلود المدبوغة والمنتجات الجلدية والفراء</t>
  </si>
  <si>
    <t>منتجات الزجاج والزجاج</t>
  </si>
  <si>
    <t>منتجات الاسمنت والاسمنت</t>
  </si>
  <si>
    <t>سيراميك</t>
  </si>
  <si>
    <t>منتجات السيراميك والطين والحجر الأخرى</t>
  </si>
  <si>
    <t>الحديد الزهر / الصلب الخام</t>
  </si>
  <si>
    <t>منتجات مسبوكة ومزورة (حديد)</t>
  </si>
  <si>
    <t>منتجات الصلب الأخرى</t>
  </si>
  <si>
    <t>صهر وتنقية المعادن غير الحديدية</t>
  </si>
  <si>
    <t>منتجات معالجة المعادن غير الحديدية</t>
  </si>
  <si>
    <t>المنتجات المعدنية الإنشائية والمعمارية</t>
  </si>
  <si>
    <t>المنتجات المعدنية الأخرى</t>
  </si>
  <si>
    <t>جهاز الكتروني</t>
  </si>
  <si>
    <t>المكونات الإلكترونية الأخرى</t>
  </si>
  <si>
    <t>المعدات الكهربائية الصناعية</t>
  </si>
  <si>
    <t>مستهلكى الكترونيات</t>
  </si>
  <si>
    <t>المعدات الإلكترونية التطبيقية / أدوات القياس الكهربائية</t>
  </si>
  <si>
    <t>آلات كهربائية أخرى</t>
  </si>
  <si>
    <t>معدات الاتصالات / الفيديو / الصوت</t>
  </si>
  <si>
    <t>أجهزة الكمبيوتر والمعدات ذات الصلة</t>
  </si>
  <si>
    <t>سيارة الركاب</t>
  </si>
  <si>
    <t>سيارات أخرى</t>
  </si>
  <si>
    <t>قطع غيار واكسسوارات السيارات</t>
  </si>
  <si>
    <t>إصلاح السفن والسفن</t>
  </si>
  <si>
    <t>معدات النقل والإصلاح الأخرى</t>
  </si>
  <si>
    <t>جمع ومعالجة الموارد المعاد تدويرها</t>
  </si>
  <si>
    <t>هندسة معمارية</t>
  </si>
  <si>
    <t>إصلاح البناء</t>
  </si>
  <si>
    <t>الأشغال العامة</t>
  </si>
  <si>
    <t>إنشاءات الهندسة المدنية الأخرى</t>
  </si>
  <si>
    <t>الوساطة العقارية والتأجير</t>
  </si>
  <si>
    <t>إيجار السكن</t>
  </si>
  <si>
    <t>إيجار سكني (إيجار محسوب)</t>
  </si>
  <si>
    <t>النقل بالسكك الحديدية</t>
  </si>
  <si>
    <t>النقل البري (باستثناء النقل الخاص)</t>
  </si>
  <si>
    <t>النقل الخاص</t>
  </si>
  <si>
    <t>النقل المائي</t>
  </si>
  <si>
    <t>النقل الجوي</t>
  </si>
  <si>
    <t>الشحن</t>
  </si>
  <si>
    <t>مستودع</t>
  </si>
  <si>
    <t>خدمات النقل العرضية</t>
  </si>
  <si>
    <t>تسليم البريد / المراسلات</t>
  </si>
  <si>
    <t>الاتصالات</t>
  </si>
  <si>
    <t>إذاعة</t>
  </si>
  <si>
    <t>خدمة المعلومات</t>
  </si>
  <si>
    <t>خدمة الإنترنت</t>
  </si>
  <si>
    <t>إنتاج الفيديو / الصوت / معلومات الشخصية</t>
  </si>
  <si>
    <t>التعليم</t>
  </si>
  <si>
    <t>الدراسة</t>
  </si>
  <si>
    <t>رعاية طبية</t>
  </si>
  <si>
    <t>النظافة و الصحة</t>
  </si>
  <si>
    <t>التأمينات الاجتماعية / الرعاية الاجتماعية</t>
  </si>
  <si>
    <t>التمريض</t>
  </si>
  <si>
    <t>خدمة تأجير البضائع</t>
  </si>
  <si>
    <t>الإعلانات</t>
  </si>
  <si>
    <t>صيانة السيارات وإصلاح الماكينات</t>
  </si>
  <si>
    <t>خدمات الأعمال الأخرى</t>
  </si>
  <si>
    <t>أعمال الإقامة</t>
  </si>
  <si>
    <t>خدمة الطعام والشراب</t>
  </si>
  <si>
    <t>الغسيل ، تصفيف الشعر ، الجمال ، أعمال الحمامات</t>
  </si>
  <si>
    <t>خدمة ترفيهية</t>
  </si>
  <si>
    <t>خدمات شخصية أخرى</t>
  </si>
  <si>
    <t>أرز</t>
  </si>
  <si>
    <t>شعير</t>
  </si>
  <si>
    <t>بطاطا</t>
  </si>
  <si>
    <t>فول</t>
  </si>
  <si>
    <t>خضروات (خارجية)</t>
  </si>
  <si>
    <t>خضروات (منشأة)</t>
  </si>
  <si>
    <t>فاكهة</t>
  </si>
  <si>
    <t>محصول السكر</t>
  </si>
  <si>
    <t>محصول المشروبات</t>
  </si>
  <si>
    <t>المحاصيل الزراعية الأخرى الصالحة للأكل</t>
  </si>
  <si>
    <t>المحاصيل العلفية</t>
  </si>
  <si>
    <t>البذور والشتلات</t>
  </si>
  <si>
    <t>الزهور والأشجار المزهرة</t>
  </si>
  <si>
    <t>المحاصيل الزراعية الأخرى غير الصالحة للأكل</t>
  </si>
  <si>
    <t>ألبان</t>
  </si>
  <si>
    <t>الأبقار</t>
  </si>
  <si>
    <t>خنزير</t>
  </si>
  <si>
    <t>بيض الدجاجه</t>
  </si>
  <si>
    <t>دجاج اللحم</t>
  </si>
  <si>
    <t>المواشي الأخرى</t>
  </si>
  <si>
    <t>صناعة بيطرية</t>
  </si>
  <si>
    <t>الخدمات الزراعية (باستثناء الخدمات البيطرية)</t>
  </si>
  <si>
    <t>منتجات الغابات الخاصة (بما في ذلك الصيد)</t>
  </si>
  <si>
    <t>مصايد الأسماك البحرية</t>
  </si>
  <si>
    <t>تربية الأحياء المائية البحرية</t>
  </si>
  <si>
    <t>مصايد المياه الداخلية</t>
  </si>
  <si>
    <t>تربية الأحياء المائية الداخلية</t>
  </si>
  <si>
    <t>الحصى / المحجر</t>
  </si>
  <si>
    <t>صخرة محطمة</t>
  </si>
  <si>
    <t>معادن أخرى</t>
  </si>
  <si>
    <t>لحم</t>
  </si>
  <si>
    <t>منتجات الألبان</t>
  </si>
  <si>
    <t>أغذية المواشي الأخرى</t>
  </si>
  <si>
    <t>المأكولات البحرية المجمدة</t>
  </si>
  <si>
    <t>المنتجات المملحة والمجففة والمدخنة</t>
  </si>
  <si>
    <t>المنتجات البحرية المعبأة والمعلبة</t>
  </si>
  <si>
    <t>منتج معجون</t>
  </si>
  <si>
    <t>منتجات المأكولات البحرية الأخرى</t>
  </si>
  <si>
    <t>طحن الحبوب</t>
  </si>
  <si>
    <t>طحن</t>
  </si>
  <si>
    <t>المعكرونة</t>
  </si>
  <si>
    <t>رغيف الخبز</t>
  </si>
  <si>
    <t>حلويات</t>
  </si>
  <si>
    <t>الأغذية الزراعية المحفوظة</t>
  </si>
  <si>
    <t>السكر</t>
  </si>
  <si>
    <t>نشاء</t>
  </si>
  <si>
    <t>جلوكوز ، شراب نشا ، سكر متماثل</t>
  </si>
  <si>
    <t>زيوت حيوانية ونباتية</t>
  </si>
  <si>
    <t>بهارات</t>
  </si>
  <si>
    <t>الأطعمة المطبوخة المجمدة</t>
  </si>
  <si>
    <t>معوجة الغذاء</t>
  </si>
  <si>
    <t>خضار ، سوشي ، بينتو</t>
  </si>
  <si>
    <t>بقالة أخرى</t>
  </si>
  <si>
    <t>من أجل</t>
  </si>
  <si>
    <t>بيرة</t>
  </si>
  <si>
    <t>ويسكي</t>
  </si>
  <si>
    <t>المشروبات الكحولية الأخرى</t>
  </si>
  <si>
    <t>شاى و قهوة</t>
  </si>
  <si>
    <t>مشروب غازي</t>
  </si>
  <si>
    <t>صنع الثلج</t>
  </si>
  <si>
    <t>تغذية</t>
  </si>
  <si>
    <t>سماد عضوي (باستثناء ما هو مدرج بشكل منفصل)</t>
  </si>
  <si>
    <t>نسج خيوط</t>
  </si>
  <si>
    <t>الأقمشة القطنية والتيلة (بما في ذلك أقمشة الألياف الاصطناعية القصيرة)</t>
  </si>
  <si>
    <t>أقمشة الحرير والحرير الصناعي (بما في ذلك أقمشة الخيوط الاصطناعية)</t>
  </si>
  <si>
    <t>منسوجات أخرى</t>
  </si>
  <si>
    <t>النسيج المترابط</t>
  </si>
  <si>
    <t>ترتيب الصبغ</t>
  </si>
  <si>
    <t>منتجات صناعة النسيج الأخرى</t>
  </si>
  <si>
    <t>الملابس المنسوجة</t>
  </si>
  <si>
    <t>ملابس محبوكة</t>
  </si>
  <si>
    <t>الملابس والأغراض الشخصية الأخرى</t>
  </si>
  <si>
    <t>الفراش</t>
  </si>
  <si>
    <t>السجاد وأغطية الأرضيات</t>
  </si>
  <si>
    <t>منتجات نسيجية أخرى جاهزة</t>
  </si>
  <si>
    <t>الخشب الرقائقي / الخشب الرقائقي</t>
  </si>
  <si>
    <t>منتجات خشبية أخرى</t>
  </si>
  <si>
    <t>أثاث خشبي</t>
  </si>
  <si>
    <t>أثاث معدني</t>
  </si>
  <si>
    <t>نجارة خشبية</t>
  </si>
  <si>
    <t>أثاث ومعدات أخرى</t>
  </si>
  <si>
    <t>اللب</t>
  </si>
  <si>
    <t>ورق غربي / ورق ياباني</t>
  </si>
  <si>
    <t>ورق مقوى</t>
  </si>
  <si>
    <t>ورق مصقول / ورق مقوى</t>
  </si>
  <si>
    <t>صندوق من الورق المقوى</t>
  </si>
  <si>
    <t>حاويات ورقية أخرى</t>
  </si>
  <si>
    <t>مواد ومستلزمات صحية من الورق</t>
  </si>
  <si>
    <t>لب الورق والورق والمنتجات الورقية المصنعة الأخرى</t>
  </si>
  <si>
    <t>منتجات صناعة الصودا</t>
  </si>
  <si>
    <t>صبغة غير عضوية</t>
  </si>
  <si>
    <t>غاز مضغوط / غاز مسال</t>
  </si>
  <si>
    <t>ملح</t>
  </si>
  <si>
    <t>منتجات كيميائية غير عضوية أخرى</t>
  </si>
  <si>
    <t>المنتجات العطرية البتروكيماوية</t>
  </si>
  <si>
    <t>وسيط أليفاتي</t>
  </si>
  <si>
    <t>المواد الوسيطة الحلقية والأصباغ الاصطناعية والأصباغ العضوية</t>
  </si>
  <si>
    <t>مطاط صناعي</t>
  </si>
  <si>
    <t>مشتق الميثان</t>
  </si>
  <si>
    <t>مادة لزيادة الليونة</t>
  </si>
  <si>
    <t>منتجات صناعية كيميائية عضوية أخرى</t>
  </si>
  <si>
    <t>الراتنج بالحرارة</t>
  </si>
  <si>
    <t>راتنج لدن بالحرارة</t>
  </si>
  <si>
    <t>راتينج عالي الأداء</t>
  </si>
  <si>
    <t>راتينج اصطناعي آخر</t>
  </si>
  <si>
    <t>الدهون والزيوت المنتجات المصنعة / السطحي</t>
  </si>
  <si>
    <t>مستحضرات التجميل / معجون الأسنان</t>
  </si>
  <si>
    <t>رسم</t>
  </si>
  <si>
    <t>حبر الطباعة</t>
  </si>
  <si>
    <t>مبيدات الآفات</t>
  </si>
  <si>
    <t>الجيلاتين / لاصق</t>
  </si>
  <si>
    <t>مواد التصوير الفوتوغرافي</t>
  </si>
  <si>
    <t>المنتجات النهائية الكيميائية الأخرى</t>
  </si>
  <si>
    <t>مواد الرصف</t>
  </si>
  <si>
    <t>أنبوب الإطارات</t>
  </si>
  <si>
    <t>منتجات المطاط الأخرى</t>
  </si>
  <si>
    <t>أحذية جلدية</t>
  </si>
  <si>
    <t>الجلود المدبوغة والمنتجات الجلدية والفراء (باستثناء الأحذية الجلدية)</t>
  </si>
  <si>
    <t>زجاج لوح / زجاج أمان</t>
  </si>
  <si>
    <t>الألياف الزجاجية ومنتجاتها</t>
  </si>
  <si>
    <t>منتجات زجاجية أخرى</t>
  </si>
  <si>
    <t>خرسانة جاهزة</t>
  </si>
  <si>
    <t>منتجات الاسمنت</t>
  </si>
  <si>
    <t>الحراريات</t>
  </si>
  <si>
    <t>منتجات البناء الترابية والحجرية الأخرى</t>
  </si>
  <si>
    <t>منتجات الكربون / الجرافيت</t>
  </si>
  <si>
    <t>كاشط</t>
  </si>
  <si>
    <t>حديد خام</t>
  </si>
  <si>
    <t>سبائك الحديد</t>
  </si>
  <si>
    <t>الصلب الخام (المحول)</t>
  </si>
  <si>
    <t>الصلب الخام (الفرن الكهربائي)</t>
  </si>
  <si>
    <t>الفولاذ المدلفن على الساخن</t>
  </si>
  <si>
    <t>أنبوب فولاذي</t>
  </si>
  <si>
    <t>الفولاذ على البارد</t>
  </si>
  <si>
    <t>الصلب المطلي</t>
  </si>
  <si>
    <t>الصلب المصبوب والمطروق</t>
  </si>
  <si>
    <t>أنابيب الحديد الزهر</t>
  </si>
  <si>
    <t>منتجات حديد الزهر / منتجات مزورة (حديد)</t>
  </si>
  <si>
    <t>صناعة قص الفولاذ</t>
  </si>
  <si>
    <t>الرصاص والزنك (بما في ذلك المعاد تدويره)</t>
  </si>
  <si>
    <t>الألمنيوم (بما في ذلك المعاد تدويره)</t>
  </si>
  <si>
    <t>سبائك معدنية غير حديدية أخرى</t>
  </si>
  <si>
    <t>سلك / كابل كهربائي</t>
  </si>
  <si>
    <t>كابل الألياف البصرية</t>
  </si>
  <si>
    <t>منتجات النحاس</t>
  </si>
  <si>
    <t>منتجات الألمنيوم المدرفلة</t>
  </si>
  <si>
    <t>المواد المعدنية غير الحديدية</t>
  </si>
  <si>
    <t>وقود نووي</t>
  </si>
  <si>
    <t>منتجات معادن غير حديدية أخرى</t>
  </si>
  <si>
    <t>منتجات معدنية للبناء</t>
  </si>
  <si>
    <t>المنتجات المعدنية المعمارية</t>
  </si>
  <si>
    <t>معدات الغاز / النفط / معدات التدفئة / الطبخ</t>
  </si>
  <si>
    <t>البراغي والصواميل والمسامير والينابيع</t>
  </si>
  <si>
    <t>العبوات المعدنية وعبوات تصنيع منتجات الصفائح المعدنية</t>
  </si>
  <si>
    <t>ملحقات السباكة والمساحيق والمنتجات المعدنية والأدوات</t>
  </si>
  <si>
    <t>سخان مياه</t>
  </si>
  <si>
    <t>عنفة</t>
  </si>
  <si>
    <t>المحرك الرئيسي</t>
  </si>
  <si>
    <t>مضخة / ضاغط</t>
  </si>
  <si>
    <t>آلة مناولة المواد</t>
  </si>
  <si>
    <t>ثلاجة / جهاز ضبط درجة الحرارة والرطوبة</t>
  </si>
  <si>
    <t>تحمل</t>
  </si>
  <si>
    <t>آلات أخرى للأغراض العامة</t>
  </si>
  <si>
    <t>الآلات الزراعية</t>
  </si>
  <si>
    <t>معدات البناء والتعدين</t>
  </si>
  <si>
    <t>آلات النسيج</t>
  </si>
  <si>
    <t>الآلات الصناعية المتعلقة بالحياة</t>
  </si>
  <si>
    <t>آلات كيميائية</t>
  </si>
  <si>
    <t>معدات الصب / ماكينات تصنيع البلاستيك</t>
  </si>
  <si>
    <t>أدوات آلية معدنية</t>
  </si>
  <si>
    <t>آلات تشغيل المعادن</t>
  </si>
  <si>
    <t>أدوات الآلة</t>
  </si>
  <si>
    <t>معدات تصنيع أشباه الموصلات</t>
  </si>
  <si>
    <t>عفن</t>
  </si>
  <si>
    <t>معدات التفريغ / معدات التفريغ</t>
  </si>
  <si>
    <t>إنسان آلي</t>
  </si>
  <si>
    <t>آلات الإنتاج الأخرى</t>
  </si>
  <si>
    <t>ناسخة</t>
  </si>
  <si>
    <t>آلات مكتبية أخرى</t>
  </si>
  <si>
    <t>معدات الخدمة والترفيه</t>
  </si>
  <si>
    <t>أجهزة قياس</t>
  </si>
  <si>
    <t>معدات طبية</t>
  </si>
  <si>
    <t>بصريات / عدسة</t>
  </si>
  <si>
    <t>سلاح</t>
  </si>
  <si>
    <t>عنصر أشباه الموصلات</t>
  </si>
  <si>
    <t>دارة متكاملة</t>
  </si>
  <si>
    <t>شاشات الكريستال السائل</t>
  </si>
  <si>
    <t>لوحة مسطحة ، أنبوب إلكتروني</t>
  </si>
  <si>
    <t>وسائط التسجيل</t>
  </si>
  <si>
    <t>دائرة كهربائية</t>
  </si>
  <si>
    <t>آلة كهربائية دوارة</t>
  </si>
  <si>
    <t>محول / محول</t>
  </si>
  <si>
    <t>تبديل جهاز التحكم / لوحة التوزيع</t>
  </si>
  <si>
    <t>جهاز الأسلاك</t>
  </si>
  <si>
    <t>المكونات الكهربائية لمحرك الاحتراق الداخلي</t>
  </si>
  <si>
    <t>معدات كهربائية صناعية أخرى</t>
  </si>
  <si>
    <t>مكيف هواء استهلاكي</t>
  </si>
  <si>
    <t>الأجهزة الكهربائية الاستهلاكية (باستثناء مكيفات الهواء)</t>
  </si>
  <si>
    <t>معدات التطبيقات الإلكترونية</t>
  </si>
  <si>
    <t>أداة قياس كهربائية</t>
  </si>
  <si>
    <t>المصابيح الكهربائية</t>
  </si>
  <si>
    <t>تركيبات الإضاءة الكهربائية</t>
  </si>
  <si>
    <t>البطارية</t>
  </si>
  <si>
    <t>المعدات الكهربائية الأخرى</t>
  </si>
  <si>
    <t>معدات الاتصالات السلكية</t>
  </si>
  <si>
    <t>هاتف محمول</t>
  </si>
  <si>
    <t>معدات الاتصالات اللاسلكية (باستثناء الهواتف المحمولة)</t>
  </si>
  <si>
    <t>أجهزة استقبال الراديو والتلفزيون</t>
  </si>
  <si>
    <t>معدات الاتصالات السلكية واللاسلكية الأخرى</t>
  </si>
  <si>
    <t>معدات فيديو / كاميرا رقمية</t>
  </si>
  <si>
    <t>المعدات الكهربائية الصوتية</t>
  </si>
  <si>
    <t>كمبيوتر شخصي</t>
  </si>
  <si>
    <t>هيكل الكمبيوتر (باستثناء أجهزة الكمبيوتر الشخصية)</t>
  </si>
  <si>
    <t>ملحقات الكمبيوتر الإلكترونية</t>
  </si>
  <si>
    <t>الشاحنات والحافلات والمركبات الأخرى</t>
  </si>
  <si>
    <t>مركبة ذات عجلتين</t>
  </si>
  <si>
    <t>محرك احتراق داخلي للسيارات</t>
  </si>
  <si>
    <t>قطع غيار السيارات</t>
  </si>
  <si>
    <t>سفينة فولاذية</t>
  </si>
  <si>
    <t>سفن أخرى</t>
  </si>
  <si>
    <t>محرك الاحتراق الداخلي البحري</t>
  </si>
  <si>
    <t>إصلاح السفن</t>
  </si>
  <si>
    <t>عربة قطار</t>
  </si>
  <si>
    <t>إصلاح سيارات السكك الحديدية</t>
  </si>
  <si>
    <t>الطائرات</t>
  </si>
  <si>
    <t>إصلاح الطائرات</t>
  </si>
  <si>
    <t>دراجة</t>
  </si>
  <si>
    <t>آلات النقل الأخرى</t>
  </si>
  <si>
    <t>عروسه لعبه</t>
  </si>
  <si>
    <t>معدات التمرين</t>
  </si>
  <si>
    <t>البضائع الشخصية</t>
  </si>
  <si>
    <t>ساعة حائط</t>
  </si>
  <si>
    <t>أداة</t>
  </si>
  <si>
    <t>الكتابة / القرطاسية</t>
  </si>
  <si>
    <t>المنتجات المصنعة من حصير التاتامي والقش</t>
  </si>
  <si>
    <t>تسجيل المعلومات</t>
  </si>
  <si>
    <t>مبنى سكني (بناء خشبي)</t>
  </si>
  <si>
    <t>البناء السكني (البناء غير الخشبي)</t>
  </si>
  <si>
    <t>مبنى غير سكني (بناء خشبي)</t>
  </si>
  <si>
    <t>البناء غير السكني (البناء غير الخشبي)</t>
  </si>
  <si>
    <t>الأشغال العامة المرتبطة بالطرق</t>
  </si>
  <si>
    <t>الأنهار والمجاري والأشغال العامة الأخرى</t>
  </si>
  <si>
    <t>الزراعة والأشغال العامة المتعلقة بالغابات</t>
  </si>
  <si>
    <t>بناء مسار السكك الحديدية</t>
  </si>
  <si>
    <t>بناء منشآت الطاقة</t>
  </si>
  <si>
    <t>بناء مرافق الاتصالات السلكية واللاسلكية</t>
  </si>
  <si>
    <t>القوة التجارية</t>
  </si>
  <si>
    <t>توليد الطاقة في المنزل</t>
  </si>
  <si>
    <t>صناعة إمداد الحرارة</t>
  </si>
  <si>
    <t>محطات المياه ومحطات المياه البسيطة</t>
  </si>
  <si>
    <t>المياه الصناعية</t>
  </si>
  <si>
    <t>المجاري ★★</t>
  </si>
  <si>
    <t>التخلص من النفايات (عام) ★★</t>
  </si>
  <si>
    <t>التخلص من النفايات (الصناعية)</t>
  </si>
  <si>
    <t>بالجملة</t>
  </si>
  <si>
    <t>بيع بالتجزئة</t>
  </si>
  <si>
    <t>تمويل</t>
  </si>
  <si>
    <t>التأمين على الحياة</t>
  </si>
  <si>
    <t>تأمين غير الحياة</t>
  </si>
  <si>
    <t>الوساطة العقارية وأعمال الإدارة</t>
  </si>
  <si>
    <t>أعمال تأجير العقارات</t>
  </si>
  <si>
    <t>نقل الركاب بالسكك الحديدية</t>
  </si>
  <si>
    <t>أوتوبيس</t>
  </si>
  <si>
    <t>استئجار سيارة أجرة</t>
  </si>
  <si>
    <t>نقل البضائع على الطرق (باستثناء النقل الخاص)</t>
  </si>
  <si>
    <t>النقل الخاص (سيارة ركاب)</t>
  </si>
  <si>
    <t>النقل الخاص (شاحنة)</t>
  </si>
  <si>
    <t>النقل البحري</t>
  </si>
  <si>
    <t>النقل المائي الساحلي والداخلي</t>
  </si>
  <si>
    <t>نقل الميناء</t>
  </si>
  <si>
    <t>التعبئة</t>
  </si>
  <si>
    <t>توفير مرافق النقل البري</t>
  </si>
  <si>
    <t>إدارة مرافق نقل المياه (الإدارة العامة الوطنية)</t>
  </si>
  <si>
    <t>إدارة مرافق النقل المائي</t>
  </si>
  <si>
    <t>خدمات نقل المياه المساعدة</t>
  </si>
  <si>
    <t>إدارة مرافق الطيران (عامة)</t>
  </si>
  <si>
    <t>إدارة مرافق الطيران</t>
  </si>
  <si>
    <t>خدمة الطيران</t>
  </si>
  <si>
    <t>السفر والخدمات الأخرى المتعلقة بالنقل</t>
  </si>
  <si>
    <t>الاتصالات الثابتة</t>
  </si>
  <si>
    <t>الاتصالات المتنقلة</t>
  </si>
  <si>
    <t>الخدمات العرضية للاتصالات</t>
  </si>
  <si>
    <t>البث العام</t>
  </si>
  <si>
    <t>البث التجاري</t>
  </si>
  <si>
    <t>البث الكبلي</t>
  </si>
  <si>
    <t>إنتاج المعلومات المرئية / الصوتية / النصية (باستثناء الصحف / النشر)</t>
  </si>
  <si>
    <t>جريدة</t>
  </si>
  <si>
    <t>النشر</t>
  </si>
  <si>
    <t>واجبات رسمية (مركز)</t>
  </si>
  <si>
    <t>الواجبات الرسمية (الإقليمية) ★★</t>
  </si>
  <si>
    <t>التعليم المدرسي (الوطني والعامة)</t>
  </si>
  <si>
    <t>التعليم المدرسي (خاص) ★</t>
  </si>
  <si>
    <t>غداء مدرسي (وطني وعام) ★★</t>
  </si>
  <si>
    <t>غداء مدرسي (مدرسة خاصة) ★</t>
  </si>
  <si>
    <t>التربية الاجتماعية (وطنية / عامة) ★★</t>
  </si>
  <si>
    <t>التربية الاجتماعية (غير هادفة للربح) ★</t>
  </si>
  <si>
    <t>مؤسسات التدريب التربوي الأخرى (الوطنية والعامة) ★★</t>
  </si>
  <si>
    <t>مؤسسات التعليم والتدريب الأخرى</t>
  </si>
  <si>
    <t>مؤسسة أبحاث العلوم الطبيعية (وطنية / عامة) ★★</t>
  </si>
  <si>
    <t>مؤسسات أبحاث العلوم الإنسانية / الاجتماعية (وطنية / عامة) ★★</t>
  </si>
  <si>
    <t>معهد بحوث العلوم الطبيعية (غير هادفة للربح) ★</t>
  </si>
  <si>
    <t>معاهد بحوث العلوم الإنسانية والاجتماعية (غير هادفة للربح) ★</t>
  </si>
  <si>
    <t>معهد بحوث العلوم الطبيعية</t>
  </si>
  <si>
    <t>معاهد بحوث العلوم الإنسانية والاجتماعية</t>
  </si>
  <si>
    <t>البحث والتطوير الداخلي</t>
  </si>
  <si>
    <t>الرعاية الطبية (العلاج في المستشفى)</t>
  </si>
  <si>
    <t>الرعاية الطبية (رعاية خارج المستشفى)</t>
  </si>
  <si>
    <t>الطب (ممارسة طب الأسنان)</t>
  </si>
  <si>
    <t>الطبية (الاستغناء)</t>
  </si>
  <si>
    <t>طبي (خدمات طبية أخرى)</t>
  </si>
  <si>
    <t>الصحة والصرف الصحي (الوطنية والعامة) ★★</t>
  </si>
  <si>
    <t>أعمال التأمين الاجتماعي</t>
  </si>
  <si>
    <t>الرعاية الاجتماعية (الوطنية والعامة) ★★</t>
  </si>
  <si>
    <t>الرعاية الاجتماعية (غير هادفة للربح) ★</t>
  </si>
  <si>
    <t>الرفاه الاجتماعي</t>
  </si>
  <si>
    <t>مدرسة حضانة</t>
  </si>
  <si>
    <t>الرعاية التمريضية (خدمات المرافق)</t>
  </si>
  <si>
    <t>الرعاية التمريضية (باستثناء خدمات المنشأة)</t>
  </si>
  <si>
    <t>جمعية تجارية عضوية</t>
  </si>
  <si>
    <t>المنظمات الخاصة غير الهادفة للربح التي تخدم الأسر (باستثناء تلك المدرجة بشكل منفصل) ★</t>
  </si>
  <si>
    <t>أعمال تأجير البضائع (باستثناء تأجير السيارات)</t>
  </si>
  <si>
    <t>أعمال تأجير السيارات</t>
  </si>
  <si>
    <t>صيانة السيارة</t>
  </si>
  <si>
    <t>إصلاح الجهاز</t>
  </si>
  <si>
    <t>الخدمات القانونية / المالية / المحاسبية</t>
  </si>
  <si>
    <t>خدمات الهندسة المدنية والبناء</t>
  </si>
  <si>
    <t>خدمة إيفاد العمال</t>
  </si>
  <si>
    <t>خدمة بناء</t>
  </si>
  <si>
    <t>أعمال الأمن</t>
  </si>
  <si>
    <t>مطعم</t>
  </si>
  <si>
    <t>الوجبات الجاهزة / خدمة توصيل الطعام</t>
  </si>
  <si>
    <t>صناعة الغسيل</t>
  </si>
  <si>
    <t>أعمال الحلاقة</t>
  </si>
  <si>
    <t>صناعة الجمال</t>
  </si>
  <si>
    <t>الأعمال باث</t>
  </si>
  <si>
    <t>شركات أخرى لغسيل الملابس وتصفيف الشعر والتجميل والحمامات</t>
  </si>
  <si>
    <t>صالة السينما</t>
  </si>
  <si>
    <t>قاعات الأداء (باستثناء دور السينما) ومجموعات الأداء</t>
  </si>
  <si>
    <t>حلبات السباق والفرق المخصصة لسباقات الدراجات والخيول وما إلى ذلك.</t>
  </si>
  <si>
    <t>المنشآت الرياضية والمتنزهات والمتنزهات الترفيهية</t>
  </si>
  <si>
    <t>ملعب</t>
  </si>
  <si>
    <t>وسائل ترفيه أخرى</t>
  </si>
  <si>
    <t>التصوير</t>
  </si>
  <si>
    <t>الأعمال الاحتفالية</t>
  </si>
  <si>
    <t>التدريس الخصوصي</t>
  </si>
  <si>
    <t>أعمال إصلاح مختلفة (باستثناء المدرجة بشكل منفصل)</t>
  </si>
  <si>
    <t>أعلى 3 انبعاثات مشتقة من غازات الدفيئة حسب الصنف (طن)</t>
  </si>
  <si>
    <t>يحسب النطاق 1 ، 2 ، 3 انبعاثات ثاني أكسيد الكربون</t>
  </si>
  <si>
    <t>Ar</t>
    <phoneticPr fontId="2"/>
  </si>
  <si>
    <t>Bảng tính CO2 Đơn giản CO2 AccounT (SCAT1.2.3) cộng</t>
  </si>
  <si>
    <t>Ghi chú mật khẩu 2)</t>
  </si>
  <si>
    <t>nhiên liệu</t>
  </si>
  <si>
    <t>Loại Ghi chú 3)</t>
  </si>
  <si>
    <t>Số lượng Ghi chú 4)</t>
  </si>
  <si>
    <t>đơn vị</t>
  </si>
  <si>
    <t>điện</t>
  </si>
  <si>
    <t>số lượng</t>
  </si>
  <si>
    <t>Tổng cộng</t>
  </si>
  <si>
    <t>số lượng bán hàng</t>
  </si>
  <si>
    <t>Một triệu yên</t>
  </si>
  <si>
    <t>Lượng khí thải CO2 trực tiếp trên một triệu yên</t>
  </si>
  <si>
    <t>tấn / triệu yên</t>
  </si>
  <si>
    <t>Phát thải CO2 trực tiếp và gián tiếp trên một triệu yên</t>
  </si>
  <si>
    <t>Tên mục</t>
  </si>
  <si>
    <t>Số tiền giao dịch (triệu yên)</t>
  </si>
  <si>
    <t>thể loại</t>
  </si>
  <si>
    <t>mã số</t>
  </si>
  <si>
    <t>Phân loại lớn</t>
  </si>
  <si>
    <t>Phân loại giữa</t>
  </si>
  <si>
    <t>Phân loại nhỏ</t>
  </si>
  <si>
    <t>thông tin chi tiết</t>
  </si>
  <si>
    <t>chất thải phát sinh</t>
  </si>
  <si>
    <t>thông lượng t</t>
  </si>
  <si>
    <t>Loại sản phẩm</t>
  </si>
  <si>
    <t>Sản phẩm đại diện quy đổi thành 1 triệu yên</t>
  </si>
  <si>
    <t>Tuổi thọ (năm)</t>
  </si>
  <si>
    <t>Thời gian hoạt động (%)</t>
  </si>
  <si>
    <t>Công suất hoạt động kw</t>
  </si>
  <si>
    <t>Mức tiêu thụ nhiên liệu (L / h)</t>
  </si>
  <si>
    <t>Trọng lượng sản phẩm trên một triệu yên</t>
  </si>
  <si>
    <t>Cấu tạo</t>
  </si>
  <si>
    <t>chất xơ</t>
  </si>
  <si>
    <t>gỗ</t>
  </si>
  <si>
    <t>Bột giấy</t>
  </si>
  <si>
    <t>sản phẩm hóa chất</t>
  </si>
  <si>
    <t>nhựa</t>
  </si>
  <si>
    <t>cao su, tẩy</t>
  </si>
  <si>
    <t>da</t>
  </si>
  <si>
    <t>thủy tinh</t>
  </si>
  <si>
    <t>xi măng</t>
  </si>
  <si>
    <t>Gốm sứ, đất và đá</t>
  </si>
  <si>
    <t>Thép</t>
  </si>
  <si>
    <t>đồng</t>
  </si>
  <si>
    <t>Nhôm</t>
  </si>
  <si>
    <t>kim loại màu</t>
  </si>
  <si>
    <t>khác</t>
  </si>
  <si>
    <t>nhượng quyền thương mại</t>
  </si>
  <si>
    <t>Không áp dụng</t>
  </si>
  <si>
    <t>kết quả</t>
  </si>
  <si>
    <t>Loại</t>
  </si>
  <si>
    <t>phạm vi1</t>
  </si>
  <si>
    <t>phạm vi2</t>
  </si>
  <si>
    <t>Loại 1 “Sản phẩm và dịch vụ đã mua”</t>
  </si>
  <si>
    <t>Loại 2 “Hàng hóa vốn”</t>
  </si>
  <si>
    <t>Loại 3 “Các hoạt động nhiên liệu và năng lượng không thuộc phạm vi 1 và 2”</t>
  </si>
  <si>
    <t>Loại 4 "Vận chuyển và giao hàng (ngược dòng)"</t>
  </si>
  <si>
    <t>Loại 5 “Chất thải từ hoạt động”</t>
  </si>
  <si>
    <t>Hạng mục 6 “Chuyến công tác”</t>
  </si>
  <si>
    <t>Hạng mục 7 “Việc đi làm của nhà tuyển dụng”</t>
  </si>
  <si>
    <t>Loại 8 “Tài sản cho thuê (Thượng nguồn)”</t>
  </si>
  <si>
    <t>Hạng mục 9 “Vận chuyển và giao hàng (hạ lưu)”</t>
  </si>
  <si>
    <t>Hạng mục 10 “Chế biến sản phẩm đã bán”</t>
  </si>
  <si>
    <t>Danh mục 11 “Sử dụng Sản phẩm đã Bán”</t>
  </si>
  <si>
    <t>Hạng mục 12 “Thải bỏ các sản phẩm đã bán”</t>
  </si>
  <si>
    <t>Hạng mục 13 “Tài sản cho thuê (Hạ nguồn)”</t>
  </si>
  <si>
    <t>Hạng mục 14 “Nhượng quyền kinh doanh”</t>
  </si>
  <si>
    <t>Hạng mục 15 “Đầu tư”</t>
  </si>
  <si>
    <t>Máy đo khí thải CO2</t>
  </si>
  <si>
    <t>THĂNG BẰNG</t>
  </si>
  <si>
    <t>hoạt động</t>
  </si>
  <si>
    <t>sự tiêu thụ xăng dầu</t>
  </si>
  <si>
    <t>Sự tiêu thụ năng lượng</t>
  </si>
  <si>
    <t>Giá mua / hợp đồng hàng hóa và dịch vụ</t>
  </si>
  <si>
    <t>khấu hao thiết bị</t>
  </si>
  <si>
    <t>sử dụng năng lượng</t>
  </si>
  <si>
    <t>Chi phí vận chuyển tại thời điểm mua hàng (Loại 1 cho các sản phẩm phái sinh)</t>
  </si>
  <si>
    <t>Lượng chất thải được xử lý theo loại</t>
  </si>
  <si>
    <t>Chi phí đi lại</t>
  </si>
  <si>
    <t>Thuê đất, phí hợp đồng thuê</t>
  </si>
  <si>
    <t>Chi phí giao hàng tại thời điểm bán</t>
  </si>
  <si>
    <t>Gánh nặng kinh doanh cho thuê</t>
  </si>
  <si>
    <t>Ripple tác động đến môi trường của các hoạt động đầu tư</t>
  </si>
  <si>
    <t>Đóng góp vào việc giảm thiểu thông qua tái chế</t>
  </si>
  <si>
    <t>Đơn vị cơ bản</t>
  </si>
  <si>
    <t>Bộ Kinh tế, Thương mại và Công nghiệp "Công cụ tính toán phát thải CO2 từ năng lượng" Bảng 02 Bảng tính phát thải</t>
  </si>
  <si>
    <t>Bộ Môi trường Danh sách các yếu tố phát thải của Công ty Điện lực</t>
  </si>
  <si>
    <t>Cơ sở dữ liệu cường độ phát thải để tính toán lượng phát thải khí nhà kính của một tổ chức thông qua chuỗi cung ứng của tổ chức đó</t>
  </si>
  <si>
    <t>Được tính toán bằng cách sử dụng cơ sở dữ liệu IO toàn cầu</t>
  </si>
  <si>
    <t>dữ liệu của scope1 và scope2</t>
  </si>
  <si>
    <t>CO2t / triệu yên</t>
  </si>
  <si>
    <t>Sản xuất nguyên liệu tái chế</t>
  </si>
  <si>
    <t>giá trị số</t>
  </si>
  <si>
    <t>Sản phẩm tân trang</t>
  </si>
  <si>
    <t>Đầu ra cấu hình của chúng tôi</t>
  </si>
  <si>
    <t>1 lần mua</t>
  </si>
  <si>
    <t>2 vốn</t>
  </si>
  <si>
    <t>4Upstream phân phối</t>
  </si>
  <si>
    <t>5 lãng phí kinh doanh</t>
  </si>
  <si>
    <t>6 chuyến công tác</t>
  </si>
  <si>
    <t>7 đường đi làm</t>
  </si>
  <si>
    <t>8Upstream cho thuê</t>
  </si>
  <si>
    <t>9 Phân phối xuôi dòng</t>
  </si>
  <si>
    <t>9 Xử lý sau bán hàng</t>
  </si>
  <si>
    <t>11 sử dụng</t>
  </si>
  <si>
    <t>12Thẻ sau khi sử dụng</t>
  </si>
  <si>
    <t>13 Cho thuê hạ lưu</t>
  </si>
  <si>
    <t>14 nhượng quyền thương mại</t>
  </si>
  <si>
    <t>15 khoản đầu tư</t>
  </si>
  <si>
    <t>sản phẩm</t>
  </si>
  <si>
    <t>Chế biến</t>
  </si>
  <si>
    <t>sử dụng</t>
  </si>
  <si>
    <t>sự đóng góp</t>
  </si>
  <si>
    <t>phóng điện</t>
  </si>
  <si>
    <t>sản phẩm tân trang</t>
  </si>
  <si>
    <t>vật liệu tái chế</t>
  </si>
  <si>
    <t>A0000 điểm trung bình của Nhật Bản</t>
  </si>
  <si>
    <t>A9999 năng lượng tái tạo</t>
  </si>
  <si>
    <t>than cốc</t>
  </si>
  <si>
    <t>than nhiệt</t>
  </si>
  <si>
    <t>nhựa than</t>
  </si>
  <si>
    <t>nhựa đường dầu mỏ</t>
  </si>
  <si>
    <t>Chất ngưng tụ (NGL)</t>
  </si>
  <si>
    <t>dầu thô</t>
  </si>
  <si>
    <t>xăng</t>
  </si>
  <si>
    <t>dầu máy bay phản lực</t>
  </si>
  <si>
    <t>dầu hỏa</t>
  </si>
  <si>
    <t>Dầu nhẹ</t>
  </si>
  <si>
    <t>Dầu nặng A</t>
  </si>
  <si>
    <t>Dầu nặng B / C</t>
  </si>
  <si>
    <t>Khí hóa lỏng (LPG)</t>
  </si>
  <si>
    <t>Lượng khí dầu mỏ hóa lỏng (LPG)</t>
  </si>
  <si>
    <t>propan</t>
  </si>
  <si>
    <t>butan</t>
  </si>
  <si>
    <t>khí hydrocacbon dầu mỏ</t>
  </si>
  <si>
    <t>Khí tự nhiên hóa lỏng (LNG)</t>
  </si>
  <si>
    <t>Khí tự nhiên (trừ LNG)</t>
  </si>
  <si>
    <t>khí lò than cốc</t>
  </si>
  <si>
    <t>lò luyện sắt</t>
  </si>
  <si>
    <t>khí chuyển đổi</t>
  </si>
  <si>
    <t>Khí thành phố</t>
  </si>
  <si>
    <t>Đối với nhiên liệu: gỗ thải</t>
  </si>
  <si>
    <t>Đối với nhiên liệu: rượu đen</t>
  </si>
  <si>
    <t>Đối với nhiên liệu: gỗ</t>
  </si>
  <si>
    <t>Đối với nhiên liệu: cồn sinh học</t>
  </si>
  <si>
    <t>Đối với nhiên liệu: dầu diesel sinh học</t>
  </si>
  <si>
    <t>Đối với nhiên liệu: khí sinh học</t>
  </si>
  <si>
    <t>Đối với nhiên liệu: Lốp thải</t>
  </si>
  <si>
    <t>Đối với nhiên liệu: nhựa thải</t>
  </si>
  <si>
    <t>Đối với nhiên liệu: RDF</t>
  </si>
  <si>
    <t>Đối với nhiên liệu: RPF</t>
  </si>
  <si>
    <t>Tái chế: Sắt phế liệu làm thép tấm</t>
  </si>
  <si>
    <t>Tái chế: Sắt phế liệu làm thanh thép</t>
  </si>
  <si>
    <t>Tái chế: Sắt phế liệu để đúc</t>
  </si>
  <si>
    <t>Để tái sản xuất: Thép không gỉ</t>
  </si>
  <si>
    <t>Để tái chế: phế liệu nhôm làm vật liệu rèn</t>
  </si>
  <si>
    <t>Để tái chế: Nhôm phế liệu để đúc</t>
  </si>
  <si>
    <t>Để tái sinh: Đồng để nấu chảy lại</t>
  </si>
  <si>
    <t>Tái chế: đồng để nấu chảy</t>
  </si>
  <si>
    <t>Để tái tạo: MIX đồng</t>
  </si>
  <si>
    <t>Đối với sinh sản: vàng</t>
  </si>
  <si>
    <t>Để tái tạo: MIX vàng</t>
  </si>
  <si>
    <t>Đối với sinh sản: Bạc</t>
  </si>
  <si>
    <t>Đối với sinh sản: Pt</t>
  </si>
  <si>
    <t>Đối với sinh sản: Pd</t>
  </si>
  <si>
    <t>Đối với sinh sản: Nd</t>
  </si>
  <si>
    <t>Đối với sinh sản: Co</t>
  </si>
  <si>
    <t>Đối với sinh sản: Ni</t>
  </si>
  <si>
    <t>Đối với sinh sản: Li</t>
  </si>
  <si>
    <t>Để tái tạo: Nhựa ngang</t>
  </si>
  <si>
    <t>Để tái chế: Nhựa tái chế</t>
  </si>
  <si>
    <t>Để tái tạo: MIX nhựa</t>
  </si>
  <si>
    <t>Để tái chế: Nguyên liệu cao su</t>
  </si>
  <si>
    <t>Để tái chế: Nguyên liệu thủy tinh</t>
  </si>
  <si>
    <t>Để tái chế: Nguyên liệu sợi thủy tinh</t>
  </si>
  <si>
    <t>Tái chế: nguyên liệu cho xi măng</t>
  </si>
  <si>
    <t>Để tái sinh: dăm gỗ</t>
  </si>
  <si>
    <t>mua, tựa vào, bám vào</t>
  </si>
  <si>
    <t>Dịch vụ</t>
  </si>
  <si>
    <t>Cơ sở</t>
  </si>
  <si>
    <t>Phương tiện đi lại</t>
  </si>
  <si>
    <t>vận chuyển vận chuyển</t>
  </si>
  <si>
    <t>Cho thuê (ngược dòng)</t>
  </si>
  <si>
    <t>Cho thuê (hạ nguồn)</t>
  </si>
  <si>
    <t>sự đầu tư</t>
  </si>
  <si>
    <t>không nhượng quyền</t>
  </si>
  <si>
    <t>Kế toán tổng hợp</t>
  </si>
  <si>
    <t>Mô tả điển hình</t>
  </si>
  <si>
    <t>vật chất</t>
  </si>
  <si>
    <t>các bộ phận</t>
  </si>
  <si>
    <t>cái lọ lem luốc</t>
  </si>
  <si>
    <t>bùn</t>
  </si>
  <si>
    <t>dầu thải</t>
  </si>
  <si>
    <t>axit thải</t>
  </si>
  <si>
    <t>kiềm thải</t>
  </si>
  <si>
    <t>nhựa phế thải</t>
  </si>
  <si>
    <t>giấy thải</t>
  </si>
  <si>
    <t>gỗ vụn</t>
  </si>
  <si>
    <t>chất thải xơ</t>
  </si>
  <si>
    <t>xác động vật và thực vật</t>
  </si>
  <si>
    <t>chất thải rắn từ động vật</t>
  </si>
  <si>
    <t>cao su phế liệu</t>
  </si>
  <si>
    <t>kim loại phế liệu</t>
  </si>
  <si>
    <t>thủy tinh phế liệu</t>
  </si>
  <si>
    <t>xỉ</t>
  </si>
  <si>
    <t>Mảnh vỡ</t>
  </si>
  <si>
    <t>phân động vật</t>
  </si>
  <si>
    <t>xác động vật</t>
  </si>
  <si>
    <t>Bụi bặm</t>
  </si>
  <si>
    <t>Nông lâm ngư nghiệp</t>
  </si>
  <si>
    <t>khai thác mỏ</t>
  </si>
  <si>
    <t>đồ ăn thức uống</t>
  </si>
  <si>
    <t>Sản phẩm sợi</t>
  </si>
  <si>
    <t>Sản phẩm bột giấy / giấy / gỗ</t>
  </si>
  <si>
    <t>In và chế tạo tấm</t>
  </si>
  <si>
    <t>Dầu mỏ và các sản phẩm than</t>
  </si>
  <si>
    <t>Sản phẩm nhựa và cao su</t>
  </si>
  <si>
    <t>hàng hóa da</t>
  </si>
  <si>
    <t>Sản phẩm gốm sứ, đất sét và đá</t>
  </si>
  <si>
    <t>sản phẩm kim loại</t>
  </si>
  <si>
    <t>Máy đa năng</t>
  </si>
  <si>
    <t>máy sản xuất</t>
  </si>
  <si>
    <t>máy thương mại</t>
  </si>
  <si>
    <t>Linh kiện điện tử</t>
  </si>
  <si>
    <t>cơ điện</t>
  </si>
  <si>
    <t>Thiết bị thông tin liên lạc</t>
  </si>
  <si>
    <t>máy vận chuyển</t>
  </si>
  <si>
    <t>Các sản phẩm sản xuất khác</t>
  </si>
  <si>
    <t>sự thi công</t>
  </si>
  <si>
    <t>Điện / Nhiệt</t>
  </si>
  <si>
    <t>cung cấp nước</t>
  </si>
  <si>
    <t>xử lý chất thải</t>
  </si>
  <si>
    <t>Quảng cáo</t>
  </si>
  <si>
    <t>Tài chính / Bảo hiểm</t>
  </si>
  <si>
    <t>địa ốc</t>
  </si>
  <si>
    <t>Giao thông vận tải / thư từ</t>
  </si>
  <si>
    <t>Viễn thông</t>
  </si>
  <si>
    <t>các vấn đề công cộng</t>
  </si>
  <si>
    <t>Giáo dục / Nghiên cứu</t>
  </si>
  <si>
    <t>Chăm sóc y tế và phúc lợi</t>
  </si>
  <si>
    <t>Các tổ chức thành viên chưa được phân loại ở nơi khác</t>
  </si>
  <si>
    <t>Dịch vụ kinh doanh</t>
  </si>
  <si>
    <t>Dịch vụ cá nhân</t>
  </si>
  <si>
    <t>Văn phòng phẩm</t>
  </si>
  <si>
    <t>Phân loại không xác định</t>
  </si>
  <si>
    <t>Trồng trọt</t>
  </si>
  <si>
    <t>Gia súc</t>
  </si>
  <si>
    <t>dịch vụ nông nghiệp</t>
  </si>
  <si>
    <t>lâm nghiệp</t>
  </si>
  <si>
    <t>ngành thủy sản</t>
  </si>
  <si>
    <t>Than, dầu thô, khí đốt tự nhiên</t>
  </si>
  <si>
    <t>Khai thác khác</t>
  </si>
  <si>
    <t>cửa hàng tạp hóa</t>
  </si>
  <si>
    <t>đồ uống</t>
  </si>
  <si>
    <t>Thức ăn chăn nuôi và phân bón hữu cơ (Ngoại trừ được liệt kê riêng)</t>
  </si>
  <si>
    <t>thuốc lá</t>
  </si>
  <si>
    <t>sản phẩm công nghiệp dệt may</t>
  </si>
  <si>
    <t>Quần áo và các sản phẩm dệt may sẵn khác</t>
  </si>
  <si>
    <t>Gỗ và các sản phẩm từ gỗ</t>
  </si>
  <si>
    <t>Thiết bị nội thất</t>
  </si>
  <si>
    <t>Bột giấy / Giấy / Giấy bìa / Giấy chuyển đổi</t>
  </si>
  <si>
    <t>sản phẩm giấy chế biến</t>
  </si>
  <si>
    <t>In ấn, chế bản, đóng sách</t>
  </si>
  <si>
    <t>phân bón hóa học</t>
  </si>
  <si>
    <t>Sản phẩm hóa chất vô cơ</t>
  </si>
  <si>
    <t>Các sản phẩm hóa dầu cơ bản</t>
  </si>
  <si>
    <t>Sản phẩm hóa chất hữu cơ (không bao gồm các sản phẩm hóa dầu cơ bản và nhựa tổng hợp)</t>
  </si>
  <si>
    <t>nhựa tổng hợp</t>
  </si>
  <si>
    <t>Sợi hóa học</t>
  </si>
  <si>
    <t>dược phẩm</t>
  </si>
  <si>
    <t>Sản phẩm cuối cùng của hóa chất (không bao gồm dược phẩm)</t>
  </si>
  <si>
    <t>sản phẩm dầu mỏ</t>
  </si>
  <si>
    <t>sản phẩm than</t>
  </si>
  <si>
    <t>sản phẩm nhựa</t>
  </si>
  <si>
    <t>Sản phẩm cao su</t>
  </si>
  <si>
    <t>Da thuộc, sản phẩm da, lông thú</t>
  </si>
  <si>
    <t>Thủy tinh và các sản phẩm từ thủy tinh</t>
  </si>
  <si>
    <t>Xi măng và các sản phẩm từ xi măng</t>
  </si>
  <si>
    <t>gốm sứ</t>
  </si>
  <si>
    <t>Các sản phẩm gốm sứ, đất sét và đá khác</t>
  </si>
  <si>
    <t>Gang / thép thô</t>
  </si>
  <si>
    <t>Sản phẩm đúc và rèn (sắt)</t>
  </si>
  <si>
    <t>Các sản phẩm thép khác</t>
  </si>
  <si>
    <t>Nấu chảy và tinh luyện kim loại màu</t>
  </si>
  <si>
    <t>Sản phẩm gia công bằng kim loại màu</t>
  </si>
  <si>
    <t>Sản phẩm kim loại xây dựng và kiến ​​trúc</t>
  </si>
  <si>
    <t>Các sản phẩm kim loại khác</t>
  </si>
  <si>
    <t>thiết bị điện tử</t>
  </si>
  <si>
    <t>Các thành phần điện tử khác</t>
  </si>
  <si>
    <t>Thiết bị điện công nghiệp</t>
  </si>
  <si>
    <t>điện tử dân dụng</t>
  </si>
  <si>
    <t>Thiết bị ứng dụng điện tử / Dụng cụ đo điện</t>
  </si>
  <si>
    <t>Máy điện khác</t>
  </si>
  <si>
    <t>Thiết bị Truyền thông / Video / Âm thanh</t>
  </si>
  <si>
    <t>Máy tính và thiết bị liên quan</t>
  </si>
  <si>
    <t>xe chở khách</t>
  </si>
  <si>
    <t>Ô tô khác</t>
  </si>
  <si>
    <t>Phụ tùng và phụ kiện ô tô</t>
  </si>
  <si>
    <t>Tàu và sửa chữa tàu</t>
  </si>
  <si>
    <t>Thiết bị vận tải khác và sửa chữa</t>
  </si>
  <si>
    <t>Thu gom và xử lý tài nguyên tái chế</t>
  </si>
  <si>
    <t>ngành kiến ​​​​trúc</t>
  </si>
  <si>
    <t>Sửa chữa xây dựng</t>
  </si>
  <si>
    <t>công trình công cộng</t>
  </si>
  <si>
    <t>Xây dựng công trình dân dụng khác</t>
  </si>
  <si>
    <t>Môi giới và cho thuê bất động sản</t>
  </si>
  <si>
    <t>tiền thuê nhà</t>
  </si>
  <si>
    <t>Tiền thuê nhà (tiền thuê nhà)</t>
  </si>
  <si>
    <t>vận tải đường sắt</t>
  </si>
  <si>
    <t>Vận tải đường bộ (không bao gồm vận tải cá nhân)</t>
  </si>
  <si>
    <t>phương tiện giao thông cá nhân</t>
  </si>
  <si>
    <t>vận chuyển nước</t>
  </si>
  <si>
    <t>giao thông đường hàng không</t>
  </si>
  <si>
    <t>giao nhận vận tải</t>
  </si>
  <si>
    <t>Kho</t>
  </si>
  <si>
    <t>Dịch vụ vận chuyển phát sinh</t>
  </si>
  <si>
    <t>Gửi thư / thư từ</t>
  </si>
  <si>
    <t>liên lạc</t>
  </si>
  <si>
    <t>phát tin</t>
  </si>
  <si>
    <t>Dịch vụ thông tin</t>
  </si>
  <si>
    <t>dịch vụ Internet</t>
  </si>
  <si>
    <t>Sản xuất video / âm thanh / thông tin nhân vật</t>
  </si>
  <si>
    <t>giáo dục</t>
  </si>
  <si>
    <t>nghiên cứu</t>
  </si>
  <si>
    <t>chăm sóc y tế</t>
  </si>
  <si>
    <t>sức khỏe và vệ sinh</t>
  </si>
  <si>
    <t>Bảo hiểm xã hội / phúc lợi xã hội</t>
  </si>
  <si>
    <t>điều dưỡng</t>
  </si>
  <si>
    <t>Dịch vụ cho thuê hàng hóa</t>
  </si>
  <si>
    <t>Bảo dưỡng ô tô và sửa chữa máy móc</t>
  </si>
  <si>
    <t>Các dịch vụ kinh doanh khác</t>
  </si>
  <si>
    <t>Kinh doanh lưu trú</t>
  </si>
  <si>
    <t>Dịch vụ ăn uống</t>
  </si>
  <si>
    <t>Kinh doanh giặt là, làm tóc, làm đẹp, nhà tắm</t>
  </si>
  <si>
    <t>Dịch vụ giải trí</t>
  </si>
  <si>
    <t>Các dịch vụ cá nhân khác</t>
  </si>
  <si>
    <t>cơm</t>
  </si>
  <si>
    <t>lúa mạch</t>
  </si>
  <si>
    <t>Những quả khoai tây</t>
  </si>
  <si>
    <t>đậu</t>
  </si>
  <si>
    <t>Rau (ngoài trời)</t>
  </si>
  <si>
    <t>Rau (cơ sở)</t>
  </si>
  <si>
    <t>trái cây</t>
  </si>
  <si>
    <t>cây đường</t>
  </si>
  <si>
    <t>cây nước giải khát</t>
  </si>
  <si>
    <t>Các loại cây trồng có thể ăn được khác</t>
  </si>
  <si>
    <t>cây làm thức ăn gia súc</t>
  </si>
  <si>
    <t>hạt giống và cây con</t>
  </si>
  <si>
    <t>Hoa và cây có hoa</t>
  </si>
  <si>
    <t>Các loại cây trồng không ăn được khác</t>
  </si>
  <si>
    <t>sản phẩm bơ sữa</t>
  </si>
  <si>
    <t>bò thịt</t>
  </si>
  <si>
    <t>Lợn</t>
  </si>
  <si>
    <t>trứng gà</t>
  </si>
  <si>
    <t>thịt gà</t>
  </si>
  <si>
    <t>Vật nuôi khác</t>
  </si>
  <si>
    <t>Ngành thú y</t>
  </si>
  <si>
    <t>Dịch vụ nông nghiệp (không bao gồm dịch vụ thú y)</t>
  </si>
  <si>
    <t>Lâm sản đặc biệt (kể cả săn bắn)</t>
  </si>
  <si>
    <t>Nghề biển</t>
  </si>
  <si>
    <t>nuôi trồng thủy sản biển</t>
  </si>
  <si>
    <t>Thủy sản nội địa</t>
  </si>
  <si>
    <t>Nuôi trồng thủy sản nội địa</t>
  </si>
  <si>
    <t>sỏi / mỏ đá</t>
  </si>
  <si>
    <t>đá vụn</t>
  </si>
  <si>
    <t>Các khoáng chất khác</t>
  </si>
  <si>
    <t>thịt</t>
  </si>
  <si>
    <t>các sản phẩm từ sữa</t>
  </si>
  <si>
    <t>Thức ăn chăn nuôi khác</t>
  </si>
  <si>
    <t>hải sản đông lạnh</t>
  </si>
  <si>
    <t>Sản phẩm muối, khô và hun khói</t>
  </si>
  <si>
    <t>Sản phẩm biển đóng chai và đóng hộp</t>
  </si>
  <si>
    <t>Dán sản phẩm</t>
  </si>
  <si>
    <t>Các sản phẩm thủy sản khác</t>
  </si>
  <si>
    <t>xay xát hạt</t>
  </si>
  <si>
    <t>phay</t>
  </si>
  <si>
    <t>Mì sợi</t>
  </si>
  <si>
    <t>Bánh mì</t>
  </si>
  <si>
    <t>Bánh kẹo</t>
  </si>
  <si>
    <t>Thực phẩm bảo quản nông nghiệp</t>
  </si>
  <si>
    <t>Đường</t>
  </si>
  <si>
    <t>tinh bột</t>
  </si>
  <si>
    <t>Glucose, xi-rô tinh bột, đường đồng phân hóa</t>
  </si>
  <si>
    <t>dầu động vật và thực vật</t>
  </si>
  <si>
    <t>gia vị</t>
  </si>
  <si>
    <t>thực phẩm nấu chín đông lạnh</t>
  </si>
  <si>
    <t>vặn lại thức ăn</t>
  </si>
  <si>
    <t>Rau, sushi, bento</t>
  </si>
  <si>
    <t>Cửa hàng tạp hóa khác</t>
  </si>
  <si>
    <t>Lợi ích</t>
  </si>
  <si>
    <t>bia</t>
  </si>
  <si>
    <t>Đồ uống có cồn khác</t>
  </si>
  <si>
    <t>trà / cà phê</t>
  </si>
  <si>
    <t>Nước có gas</t>
  </si>
  <si>
    <t>làm đá</t>
  </si>
  <si>
    <t>cho ăn</t>
  </si>
  <si>
    <t>Phân bón hữu cơ (Ngoại trừ được liệt kê riêng)</t>
  </si>
  <si>
    <t>chỉ xe</t>
  </si>
  <si>
    <t>Vải bông và vải kim loại (kể cả vải sợi ngắn tổng hợp)</t>
  </si>
  <si>
    <t>Vải tơ tằm và vải tơ tằm (kể cả vải sợi tổng hợp)</t>
  </si>
  <si>
    <t>Hàng dệt khác</t>
  </si>
  <si>
    <t>vải đan</t>
  </si>
  <si>
    <t>Sắp xếp thuốc nhuộm</t>
  </si>
  <si>
    <t>Các sản phẩm công nghiệp dệt may khác</t>
  </si>
  <si>
    <t>hàng dệt thoi</t>
  </si>
  <si>
    <t>quần áo dệt kim</t>
  </si>
  <si>
    <t>Quần áo và đồ dùng cá nhân khác</t>
  </si>
  <si>
    <t>chăn ga gối đệm</t>
  </si>
  <si>
    <t>Thảm trải sàn</t>
  </si>
  <si>
    <t>Các sản phẩm dệt may sẵn khác</t>
  </si>
  <si>
    <t>ván ép / gỗ nhiều lớp</t>
  </si>
  <si>
    <t>Các sản phẩm gỗ khác</t>
  </si>
  <si>
    <t>đồ nội thất gỗ</t>
  </si>
  <si>
    <t>đồ nội thất kim loại</t>
  </si>
  <si>
    <t>đồ gỗ</t>
  </si>
  <si>
    <t>Nội thất và thiết bị khác</t>
  </si>
  <si>
    <t>bột giấy</t>
  </si>
  <si>
    <t>Giấy phương Tây / giấy Nhật Bản</t>
  </si>
  <si>
    <t>Giấy bìa</t>
  </si>
  <si>
    <t>các tông</t>
  </si>
  <si>
    <t>Giấy tráng / Giấy xây dựng</t>
  </si>
  <si>
    <t>Thùng các - tông</t>
  </si>
  <si>
    <t>Hộp đựng giấy khác</t>
  </si>
  <si>
    <t>Vật liệu vệ sinh và vật dụng làm bằng giấy</t>
  </si>
  <si>
    <t>Bột giấy, giấy, các sản phẩm từ giấy đã qua chế biến khác</t>
  </si>
  <si>
    <t>sản phẩm công nghiệp soda</t>
  </si>
  <si>
    <t>sắc tố vô cơ</t>
  </si>
  <si>
    <t>Khí nén / Khí hóa lỏng</t>
  </si>
  <si>
    <t>Muối</t>
  </si>
  <si>
    <t>Các sản phẩm hóa học vô cơ khác</t>
  </si>
  <si>
    <t>Sản phẩm thơm hóa dầu</t>
  </si>
  <si>
    <t>Aliphatic trung gian</t>
  </si>
  <si>
    <t>Chất trung gian tuần hoàn, thuốc nhuộm tổng hợp, chất màu hữu cơ</t>
  </si>
  <si>
    <t>cao su tổng hợp</t>
  </si>
  <si>
    <t>Dẫn xuất mêtan</t>
  </si>
  <si>
    <t>chất hóa dẻo</t>
  </si>
  <si>
    <t>Các sản phẩm công nghiệp hóa chất hữu cơ khác</t>
  </si>
  <si>
    <t>nhựa nhiệt rắn</t>
  </si>
  <si>
    <t>Nhựa nhiệt dẻo</t>
  </si>
  <si>
    <t>nhựa hiệu suất cao</t>
  </si>
  <si>
    <t>Nhựa tổng hợp khác</t>
  </si>
  <si>
    <t>Chất béo và dầu các sản phẩm chế biến / Chất hoạt động bề mặt</t>
  </si>
  <si>
    <t>Mỹ phẩm / Kem đánh răng</t>
  </si>
  <si>
    <t>sơn</t>
  </si>
  <si>
    <t>mực in</t>
  </si>
  <si>
    <t>thuốc trừ sâu</t>
  </si>
  <si>
    <t>Gelatin / Chất kết dính</t>
  </si>
  <si>
    <t>Tài liệu chụp ảnh</t>
  </si>
  <si>
    <t>Các sản phẩm cuối cùng của hóa chất khác</t>
  </si>
  <si>
    <t>vật liệu lát nền</t>
  </si>
  <si>
    <t>săm lốp</t>
  </si>
  <si>
    <t>Các sản phẩm cao su khác</t>
  </si>
  <si>
    <t>giày da</t>
  </si>
  <si>
    <t>Da thuộc, sản phẩm da, lông thú (trừ giày da)</t>
  </si>
  <si>
    <t>Kính tấm / kính an toàn</t>
  </si>
  <si>
    <t>Sợi thủy tinh và các sản phẩm của nó</t>
  </si>
  <si>
    <t>Các sản phẩm thủy tinh khác</t>
  </si>
  <si>
    <t>Bê tông trộn sẵn</t>
  </si>
  <si>
    <t>sản phẩm xi măng</t>
  </si>
  <si>
    <t>Vật liệu chịu lửa</t>
  </si>
  <si>
    <t>Các sản phẩm đất đá xây dựng khác</t>
  </si>
  <si>
    <t>Sản phẩm cacbon / than chì</t>
  </si>
  <si>
    <t>Mài mòn</t>
  </si>
  <si>
    <t>gang</t>
  </si>
  <si>
    <t>Thép thô (bộ chuyển đổi)</t>
  </si>
  <si>
    <t>Thép thô (lò điện)</t>
  </si>
  <si>
    <t>thép cán nóng</t>
  </si>
  <si>
    <t>ống thép</t>
  </si>
  <si>
    <t>thép hoàn thiện nguội</t>
  </si>
  <si>
    <t>thép mạ</t>
  </si>
  <si>
    <t>thép đúc và rèn</t>
  </si>
  <si>
    <t>Ống gang</t>
  </si>
  <si>
    <t>Sản phẩm gang / Sản phẩm rèn (Sắt)</t>
  </si>
  <si>
    <t>Công nghiệp cắt thép</t>
  </si>
  <si>
    <t>Chì và kẽm (bao gồm cả tái chế)</t>
  </si>
  <si>
    <t>Nhôm (bao gồm cả tái chế)</t>
  </si>
  <si>
    <t>Thỏi kim loại màu khác</t>
  </si>
  <si>
    <t>Dây / cáp điện</t>
  </si>
  <si>
    <t>cáp quang</t>
  </si>
  <si>
    <t>Sản phẩm đồng</t>
  </si>
  <si>
    <t>sản phẩm cán nhôm</t>
  </si>
  <si>
    <t>Vật liệu kim loại màu</t>
  </si>
  <si>
    <t>nhiên liệu hạt nhân</t>
  </si>
  <si>
    <t>Các sản phẩm kim loại màu khác</t>
  </si>
  <si>
    <t>sản phẩm kim loại xây dựng</t>
  </si>
  <si>
    <t>Sản phẩm kim loại kiến ​​trúc</t>
  </si>
  <si>
    <t>Thiết bị khí / dầu / thiết bị sưởi ấm / nấu ăn</t>
  </si>
  <si>
    <t>Bu lông, đai ốc, đinh tán, lò xo</t>
  </si>
  <si>
    <t>Hộp đựng bằng kim loại và có thể sản xuất các sản phẩm kim loại tấm</t>
  </si>
  <si>
    <t>Phụ kiện đường ống nước, bột và các sản phẩm kim loại, dụng cụ</t>
  </si>
  <si>
    <t>Nồi hơi</t>
  </si>
  <si>
    <t>tuabin</t>
  </si>
  <si>
    <t>động lực chính</t>
  </si>
  <si>
    <t>Bơm / máy nén</t>
  </si>
  <si>
    <t>máy xử lý vật liệu</t>
  </si>
  <si>
    <t>Tủ lạnh / Thiết bị điều chỉnh nhiệt độ và độ ẩm</t>
  </si>
  <si>
    <t>Ổ đỡ trục</t>
  </si>
  <si>
    <t>Máy đa năng khác</t>
  </si>
  <si>
    <t>máy móc nông nghiệp</t>
  </si>
  <si>
    <t>Thiết bị xây dựng và khai thác mỏ</t>
  </si>
  <si>
    <t>Máy dệt</t>
  </si>
  <si>
    <t>Máy công nghiệp liên quan đến cuộc sống</t>
  </si>
  <si>
    <t>máy móc hóa chất</t>
  </si>
  <si>
    <t>Thiết bị đúc / Máy chế biến nhựa</t>
  </si>
  <si>
    <t>máy công cụ kim loại</t>
  </si>
  <si>
    <t>máy móc gia công kim loại</t>
  </si>
  <si>
    <t>công cụ máy móc</t>
  </si>
  <si>
    <t>Thiết bị sản xuất chất bán dẫn</t>
  </si>
  <si>
    <t>Khuôn</t>
  </si>
  <si>
    <t>Thiết bị chân không / Thiết bị chân không</t>
  </si>
  <si>
    <t>người máy</t>
  </si>
  <si>
    <t>Máy sản xuất khác</t>
  </si>
  <si>
    <t>máy photocopy</t>
  </si>
  <si>
    <t>Máy văn phòng khác</t>
  </si>
  <si>
    <t>Dịch vụ và thiết bị giải trí</t>
  </si>
  <si>
    <t>Thiết bị đo lường</t>
  </si>
  <si>
    <t>Thiết bị y tế</t>
  </si>
  <si>
    <t>Quang học / Ống kính</t>
  </si>
  <si>
    <t>vũ khí</t>
  </si>
  <si>
    <t>phần tử bán dẫn</t>
  </si>
  <si>
    <t>mạch tích hợp</t>
  </si>
  <si>
    <t>bảng điều khiển LCD</t>
  </si>
  <si>
    <t>Bảng điều khiển phẳng, ống điện tử</t>
  </si>
  <si>
    <t>phương tiện ghi âm</t>
  </si>
  <si>
    <t>mạch điện tử</t>
  </si>
  <si>
    <t>máy điện quay</t>
  </si>
  <si>
    <t>Máy biến áp / máy biến áp</t>
  </si>
  <si>
    <t>Thiết bị điều khiển chuyển mạch / bảng phân phối</t>
  </si>
  <si>
    <t>Thiết bị đấu dây</t>
  </si>
  <si>
    <t>thành phần điện động cơ đốt trong</t>
  </si>
  <si>
    <t>Thiết bị điện công nghiệp khác</t>
  </si>
  <si>
    <t>máy điều hòa không khí tiêu dùng</t>
  </si>
  <si>
    <t>Thiết bị điện dân dụng (không bao gồm máy điều hòa nhiệt độ)</t>
  </si>
  <si>
    <t>Thiết bị ứng dụng điện tử</t>
  </si>
  <si>
    <t>dụng cụ đo điện</t>
  </si>
  <si>
    <t>bóng đèn</t>
  </si>
  <si>
    <t>thiết bị chiếu sáng điện</t>
  </si>
  <si>
    <t>pin</t>
  </si>
  <si>
    <t>Thiết bị điện khác</t>
  </si>
  <si>
    <t>Thiết bị viễn thông có dây</t>
  </si>
  <si>
    <t>điện thoại di động</t>
  </si>
  <si>
    <t>Thiết bị viễn thông không dây (không bao gồm điện thoại di động)</t>
  </si>
  <si>
    <t>máy thu thanh và truyền hình</t>
  </si>
  <si>
    <t>Thiết bị viễn thông khác</t>
  </si>
  <si>
    <t>Thiết bị video / máy ảnh kỹ thuật số</t>
  </si>
  <si>
    <t>thiết bị điện âm</t>
  </si>
  <si>
    <t>Máy tính cá nhân</t>
  </si>
  <si>
    <t>Phần thân máy tính (không bao gồm máy tính cá nhân)</t>
  </si>
  <si>
    <t>Phụ kiện máy tính điện tử</t>
  </si>
  <si>
    <t>Xe tải, xe buýt và ô tô khác</t>
  </si>
  <si>
    <t>xe hai bánh</t>
  </si>
  <si>
    <t>động cơ đốt trong ô tô</t>
  </si>
  <si>
    <t>Phụ tùng ô tô</t>
  </si>
  <si>
    <t>tàu thép</t>
  </si>
  <si>
    <t>Các tàu khác</t>
  </si>
  <si>
    <t>động cơ đốt trong hàng hải</t>
  </si>
  <si>
    <t>sửa chữa tàu</t>
  </si>
  <si>
    <t>toa tàu</t>
  </si>
  <si>
    <t>sửa chữa toa tàu</t>
  </si>
  <si>
    <t>phi cơ</t>
  </si>
  <si>
    <t>sửa chữa máy bay</t>
  </si>
  <si>
    <t>Xe đạp</t>
  </si>
  <si>
    <t>Máy móc vận chuyển khác</t>
  </si>
  <si>
    <t>đồ chơi</t>
  </si>
  <si>
    <t>dụng cụ tập thể dục</t>
  </si>
  <si>
    <t>Hàng hóa cá nhân</t>
  </si>
  <si>
    <t>cái đồng hồ</t>
  </si>
  <si>
    <t>dụng cụ</t>
  </si>
  <si>
    <t>Viết / văn phòng phẩm</t>
  </si>
  <si>
    <t>Tatami và các sản phẩm chế biến từ rơm</t>
  </si>
  <si>
    <t>Ghi thông tin</t>
  </si>
  <si>
    <t>Tòa nhà dân cư (xây dựng bằng gỗ)</t>
  </si>
  <si>
    <t>Xây dựng nhà ở (xây dựng không phải bằng gỗ)</t>
  </si>
  <si>
    <t>Tòa nhà không phải nhà ở (xây dựng bằng gỗ)</t>
  </si>
  <si>
    <t>Xây dựng không nhà ở (xây dựng không phải bằng gỗ)</t>
  </si>
  <si>
    <t>Công trình công cộng liên quan đến đường bộ</t>
  </si>
  <si>
    <t>Sông, cống và các công trình công cộng khác</t>
  </si>
  <si>
    <t>Công trình công cộng liên quan đến nông nghiệp và lâm nghiệp</t>
  </si>
  <si>
    <t>xây dựng đường sắt</t>
  </si>
  <si>
    <t>Xây dựng cơ sở điện</t>
  </si>
  <si>
    <t>Xây dựng cơ sở viễn thông</t>
  </si>
  <si>
    <t>Sức mạnh thương mại</t>
  </si>
  <si>
    <t>phát điện trong nhà</t>
  </si>
  <si>
    <t>Ngành cung cấp nhiệt</t>
  </si>
  <si>
    <t>Hệ thống cấp nước và các công trình cấp nước đơn giản</t>
  </si>
  <si>
    <t>nước thải công nghiệp</t>
  </si>
  <si>
    <t>Hệ thống thoát nước ★★</t>
  </si>
  <si>
    <t>Xử lý chất thải (công cộng) ★★</t>
  </si>
  <si>
    <t>Xử lý chất thải (công nghiệp)</t>
  </si>
  <si>
    <t>bán sỉ</t>
  </si>
  <si>
    <t>bán lẻ</t>
  </si>
  <si>
    <t>Tài chính</t>
  </si>
  <si>
    <t>Bảo hiểm nhân thọ</t>
  </si>
  <si>
    <t>Bảo hiểm phi nhân thọ</t>
  </si>
  <si>
    <t>Môi giới và kinh doanh quản lý bất động sản</t>
  </si>
  <si>
    <t>Kinh doanh bất động sản cho thuê</t>
  </si>
  <si>
    <t>vận tải hành khách đường sắt</t>
  </si>
  <si>
    <t>vận chuyển hàng hóa bằng đường sắt</t>
  </si>
  <si>
    <t>xe buýt</t>
  </si>
  <si>
    <t>thuê taxi</t>
  </si>
  <si>
    <t>Vận tải hàng hóa đường bộ (Không bao gồm phương tiện giao thông tư nhân)</t>
  </si>
  <si>
    <t>Phương tiện giao thông cá nhân (xe khách)</t>
  </si>
  <si>
    <t>Phương tiện giao thông cá nhân (xe tải)</t>
  </si>
  <si>
    <t>vận tải biển</t>
  </si>
  <si>
    <t>Giao thông vận tải ven biển và đường thủy nội địa</t>
  </si>
  <si>
    <t>Vận chuyển bến cảng</t>
  </si>
  <si>
    <t>đóng gói</t>
  </si>
  <si>
    <t>Cung cấp phương tiện giao thông đường bộ</t>
  </si>
  <si>
    <t>Quản lý công trình giao thông đường thủy (Quản lý công cộng quốc gia)</t>
  </si>
  <si>
    <t>Quản lý phương tiện giao thông đường thủy</t>
  </si>
  <si>
    <t>Dịch vụ vận tải thủy phụ trợ</t>
  </si>
  <si>
    <t>Quản lý công trình hàng không (công cộng)</t>
  </si>
  <si>
    <t>Quản lý cơ sở hàng không</t>
  </si>
  <si>
    <t>Dịch vụ hàng không</t>
  </si>
  <si>
    <t>Du lịch và các dịch vụ khác liên quan đến vận tải</t>
  </si>
  <si>
    <t>viễn thông cố định</t>
  </si>
  <si>
    <t>viễn thông di động</t>
  </si>
  <si>
    <t>Dịch vụ liên quan đến viễn thông</t>
  </si>
  <si>
    <t>phát sóng công cộng</t>
  </si>
  <si>
    <t>phát sóng thương mại</t>
  </si>
  <si>
    <t>phát sóng cáp</t>
  </si>
  <si>
    <t>Sản xuất thông tin video / âm thanh / văn bản (không bao gồm báo chí / xuất bản)</t>
  </si>
  <si>
    <t>báo chí</t>
  </si>
  <si>
    <t>sự xuất bản</t>
  </si>
  <si>
    <t>Nhiệm vụ chính thức (giữa)</t>
  </si>
  <si>
    <t>Nhiệm vụ chính thức (khu vực) ★★</t>
  </si>
  <si>
    <t>Giáo dục trường học (quốc gia và công lập)</t>
  </si>
  <si>
    <t>Giáo dục trường học (tư nhân) ★</t>
  </si>
  <si>
    <t>Bữa trưa tại trường (toàn quốc và công cộng) ★★</t>
  </si>
  <si>
    <t>Bữa trưa ở trường (trường tư) ★</t>
  </si>
  <si>
    <t>Giáo dục xã hội (Quốc gia / Công) ★★</t>
  </si>
  <si>
    <t>Giáo dục xã hội (phi lợi nhuận) ★</t>
  </si>
  <si>
    <t>Các cơ sở đào tạo giáo dục khác (Quốc gia và Công lập) ★★</t>
  </si>
  <si>
    <t>Các cơ sở giáo dục và đào tạo khác</t>
  </si>
  <si>
    <t>Viện Nghiên cứu Khoa học Tự nhiên (Quốc gia / Công cộng) ★★</t>
  </si>
  <si>
    <t>Các tổ chức nghiên cứu Khoa học Xã hội / Nhân văn (Quốc gia / Công cộng) ★★</t>
  </si>
  <si>
    <t>Viện Nghiên cứu Khoa học Tự nhiên (Phi lợi nhuận) ★</t>
  </si>
  <si>
    <t>Viện nghiên cứu khoa học xã hội và nhân văn (phi lợi nhuận) ★</t>
  </si>
  <si>
    <t>Viện nghiên cứu khoa học tự nhiên</t>
  </si>
  <si>
    <t>Viện nghiên cứu khoa học xã hội và nhân văn</t>
  </si>
  <si>
    <t>R&amp;D nội bộ</t>
  </si>
  <si>
    <t>Chăm sóc y tế (điều trị tại bệnh viện)</t>
  </si>
  <si>
    <t>Chăm sóc y tế (chăm sóc ngoài bệnh viện)</t>
  </si>
  <si>
    <t>Y tế (thực hành nha khoa)</t>
  </si>
  <si>
    <t>Y tế (pha chế)</t>
  </si>
  <si>
    <t>Y tế (các dịch vụ y tế khác)</t>
  </si>
  <si>
    <t>Sức khỏe và Vệ sinh (Quốc gia và Công cộng) ★★</t>
  </si>
  <si>
    <t>Kinh doanh bảo hiểm xã hội</t>
  </si>
  <si>
    <t>Phúc lợi xã hội (Quốc gia và Công cộng) ★★</t>
  </si>
  <si>
    <t>Phúc lợi xã hội (Phi lợi nhuận) ★</t>
  </si>
  <si>
    <t>phúc lợi xã hội</t>
  </si>
  <si>
    <t>trường mẫu giáo</t>
  </si>
  <si>
    <t>Chăm sóc điều dưỡng (dịch vụ cơ sở)</t>
  </si>
  <si>
    <t>Chăm sóc điều dưỡng (không bao gồm các dịch vụ cơ sở)</t>
  </si>
  <si>
    <t>Thành viên hiệp hội doanh nghiệp</t>
  </si>
  <si>
    <t>Các tổ chức phi lợi nhuận tư nhân phục vụ các hộ gia đình (không bao gồm các tổ chức được liệt kê riêng) ★</t>
  </si>
  <si>
    <t>Kinh doanh cho thuê hàng hóa (không bao gồm cho thuê xe ô tô)</t>
  </si>
  <si>
    <t>Cho thuê xe kinh doanh</t>
  </si>
  <si>
    <t>Bảo dưỡng ô tô</t>
  </si>
  <si>
    <t>sửa chữa máy móc</t>
  </si>
  <si>
    <t>Dịch vụ Pháp lý / Tài chính / Kế toán</t>
  </si>
  <si>
    <t>Dịch vụ xây dựng và kỹ thuật dân dụng</t>
  </si>
  <si>
    <t>dịch vụ phái cử công nhân</t>
  </si>
  <si>
    <t>Dịch vụ xây dựng</t>
  </si>
  <si>
    <t>kinh doanh an ninh</t>
  </si>
  <si>
    <t>quán ăn</t>
  </si>
  <si>
    <t>Takeaway / dịch vụ giao đồ ăn</t>
  </si>
  <si>
    <t>ngành giặt là</t>
  </si>
  <si>
    <t>Kinh doanh cắt tóc</t>
  </si>
  <si>
    <t>Ngành làm đẹp</t>
  </si>
  <si>
    <t>Kinh doanh nhà tắm</t>
  </si>
  <si>
    <t>Các cơ sở kinh doanh giặt là, làm tóc, làm đẹp và nhà tắm khác</t>
  </si>
  <si>
    <t>rạp chiếu phim</t>
  </si>
  <si>
    <t>Phòng biểu diễn (không bao gồm rạp chiếu phim) và các nhóm biểu diễn</t>
  </si>
  <si>
    <t>Đường đua và đội đua xe đạp, đua ngựa, v.v.</t>
  </si>
  <si>
    <t>Công trình thể thao, công viên, khu vui chơi giải trí</t>
  </si>
  <si>
    <t>sân chơi</t>
  </si>
  <si>
    <t>Giải trí khác</t>
  </si>
  <si>
    <t>nhiếp ảnh</t>
  </si>
  <si>
    <t>Kinh doanh nghi lễ</t>
  </si>
  <si>
    <t>dạy kèm riêng</t>
  </si>
  <si>
    <t>Kinh doanh sửa chữa khác nhau (ngoại trừ được liệt kê riêng)</t>
  </si>
  <si>
    <t>3 phát thải có nguồn gốc từ KNK hàng đầu theo hạng mục (tấn)</t>
  </si>
  <si>
    <t>SCOPE 1, 2, 3 phát thải CO2 được tính toán</t>
  </si>
  <si>
    <t>VN</t>
    <phoneticPr fontId="2"/>
  </si>
  <si>
    <t>CO2-beräkningsblad Enkelt CO2-konto(SCAT1.2.3)plus</t>
  </si>
  <si>
    <t>Lösenordsanmärkning 2)</t>
  </si>
  <si>
    <t>bränsle</t>
  </si>
  <si>
    <t>Typ anmärkning 3)</t>
  </si>
  <si>
    <t>Kvantitetsanmärkning 4)</t>
  </si>
  <si>
    <t>enhet</t>
  </si>
  <si>
    <t>elkraft</t>
  </si>
  <si>
    <t>belopp</t>
  </si>
  <si>
    <t>försäljningsbelopp</t>
  </si>
  <si>
    <t>En miljon yen</t>
  </si>
  <si>
    <t>Direkta CO2-utsläpp per miljon yen</t>
  </si>
  <si>
    <t>ton/miljon yen</t>
  </si>
  <si>
    <t>Direkta och indirekta CO2-utsläpp per miljon yen</t>
  </si>
  <si>
    <t>föremålsnamn</t>
  </si>
  <si>
    <t>Transaktionsbelopp (miljoner yen)</t>
  </si>
  <si>
    <t>koda</t>
  </si>
  <si>
    <t>Stor klassificering</t>
  </si>
  <si>
    <t>Mellanklassificering</t>
  </si>
  <si>
    <t>Mindre klassificering</t>
  </si>
  <si>
    <t>detaljer</t>
  </si>
  <si>
    <t>genererat avfall</t>
  </si>
  <si>
    <t>genomströmning t</t>
  </si>
  <si>
    <t>Produkttyp</t>
  </si>
  <si>
    <t>Representativ produkt konverterad till 1 miljon yen</t>
  </si>
  <si>
    <t>Livslängd (år)</t>
  </si>
  <si>
    <t>Drifttid (%)</t>
  </si>
  <si>
    <t>Driftseffekt kw</t>
  </si>
  <si>
    <t>Bränsleförbrukning (L/h)</t>
  </si>
  <si>
    <t>Produktvikt per miljon yen</t>
  </si>
  <si>
    <t>Konstitution</t>
  </si>
  <si>
    <t>trä</t>
  </si>
  <si>
    <t>Massa/papper</t>
  </si>
  <si>
    <t>kemiska produkter</t>
  </si>
  <si>
    <t>plast</t>
  </si>
  <si>
    <t>sudd</t>
  </si>
  <si>
    <t>läder-</t>
  </si>
  <si>
    <t>glas</t>
  </si>
  <si>
    <t>Keramik, jord och sten</t>
  </si>
  <si>
    <t>stål</t>
  </si>
  <si>
    <t>koppar</t>
  </si>
  <si>
    <t>icke-järnmetaller</t>
  </si>
  <si>
    <t>andra</t>
  </si>
  <si>
    <t>Inte tillämpbar</t>
  </si>
  <si>
    <t>resultat</t>
  </si>
  <si>
    <t>omfattning 1</t>
  </si>
  <si>
    <t>omfattning2</t>
  </si>
  <si>
    <t>Kategori 1 "Köpta produkter och tjänster"</t>
  </si>
  <si>
    <t>Kategori 2 "Kapitalvaror"</t>
  </si>
  <si>
    <t>Kategori 3 "Bränsle- och energiverksamhet som inte ingår i scope 1 och 2"</t>
  </si>
  <si>
    <t>Kategori 4 "Transport och leverans (uppströms)"</t>
  </si>
  <si>
    <t>Kategori 5 "Avfall från drift"</t>
  </si>
  <si>
    <t>Kategori 6 "Affärsresor"</t>
  </si>
  <si>
    <t>Kategori 7 "Arbetsgivarpendling"</t>
  </si>
  <si>
    <t>Kategori 8 "Leasade tillgångar (uppströms)"</t>
  </si>
  <si>
    <t>Kategori 9 "Transport och leverans (nedströms)"</t>
  </si>
  <si>
    <t>Kategori 10 "Bearbetning av sålda produkter"</t>
  </si>
  <si>
    <t>Kategori 11 "Användning av sålda produkter"</t>
  </si>
  <si>
    <t>Kategori 12 "Kortskaffande av sålda produkter"</t>
  </si>
  <si>
    <t>Kategori 13 "Leasingtillgångar (nedströms)"</t>
  </si>
  <si>
    <t>Kategori 14 "Franchise"</t>
  </si>
  <si>
    <t>Kategori 15 "Investeringar"</t>
  </si>
  <si>
    <t>CO2-utsläppsmätare</t>
  </si>
  <si>
    <t>balans</t>
  </si>
  <si>
    <t>aktivitet</t>
  </si>
  <si>
    <t>bränsleförbrukning</t>
  </si>
  <si>
    <t>Energiförbrukning</t>
  </si>
  <si>
    <t>Inköps-/kontraktspris för varor och tjänster</t>
  </si>
  <si>
    <t>utrustningsavskrivning</t>
  </si>
  <si>
    <t>energianvändning</t>
  </si>
  <si>
    <t>Fraktkostnader vid köptillfället (Kategori 1 för produktderivat)</t>
  </si>
  <si>
    <t>Mängd behandlat avfall per typ</t>
  </si>
  <si>
    <t>Resekostnader</t>
  </si>
  <si>
    <t>Pendlingskostnader</t>
  </si>
  <si>
    <t>Arrendemark, arrendekontraktsavgift</t>
  </si>
  <si>
    <t>Leveranskostnad vid försäljningstillfället</t>
  </si>
  <si>
    <t>Belastning av uthyrningsverksamhet</t>
  </si>
  <si>
    <t>Rippling miljöpåverkan av investeringsverksamhet</t>
  </si>
  <si>
    <t>Bidrag till minskning genom återvinning</t>
  </si>
  <si>
    <t>Basenhet</t>
  </si>
  <si>
    <t>Ministeriet för ekonomi, handel och industri "Energy-derived CO2 Emissions Calculation Tool" Blad 02 Utsläppsberäkningstabell</t>
  </si>
  <si>
    <t>Miljöministeriets lista över utsläppsfaktorer efter elkraftsföretag</t>
  </si>
  <si>
    <t>Databas för utsläppsintensitet för beräkning av växthusgasutsläpp från en organisation genom dess leveranskedja</t>
  </si>
  <si>
    <t>Beräknat med hjälp av den globala IO-databasen</t>
  </si>
  <si>
    <t>data av scope1 och scope2</t>
  </si>
  <si>
    <t>CO2t/miljon yen</t>
  </si>
  <si>
    <t>Tillverkning av återvunna råvaror</t>
  </si>
  <si>
    <t>numeriskt värde</t>
  </si>
  <si>
    <t>Renoverad produkt</t>
  </si>
  <si>
    <t>Vår konfigurationsutgång</t>
  </si>
  <si>
    <t>1 köp</t>
  </si>
  <si>
    <t>2 kapital</t>
  </si>
  <si>
    <t>4Uppströmsleverans</t>
  </si>
  <si>
    <t>5 företagsavfall</t>
  </si>
  <si>
    <t>6 affärsresor</t>
  </si>
  <si>
    <t>7 pendla</t>
  </si>
  <si>
    <t>8Uppströmsuthyrning</t>
  </si>
  <si>
    <t>9 Nedströms leverans</t>
  </si>
  <si>
    <t>9 Bearbetning efter försäljning</t>
  </si>
  <si>
    <t>11 användning</t>
  </si>
  <si>
    <t>12Kassera efter användning</t>
  </si>
  <si>
    <t>13 Nedströmsuthyrning</t>
  </si>
  <si>
    <t>14 franchiseavtal</t>
  </si>
  <si>
    <t>15 investeringar</t>
  </si>
  <si>
    <t>produkt</t>
  </si>
  <si>
    <t>bearbetning</t>
  </si>
  <si>
    <t>använda sig av</t>
  </si>
  <si>
    <t>bidrag</t>
  </si>
  <si>
    <t>ansvarsfrihet</t>
  </si>
  <si>
    <t>renoverade produkter</t>
  </si>
  <si>
    <t>återvunnet material</t>
  </si>
  <si>
    <t>A0000 japanskt genomsnitt</t>
  </si>
  <si>
    <t>A9999 förnybar energi</t>
  </si>
  <si>
    <t>kokskol</t>
  </si>
  <si>
    <t>termiskt kol</t>
  </si>
  <si>
    <t>antracit</t>
  </si>
  <si>
    <t>koks</t>
  </si>
  <si>
    <t>petroleumkoks</t>
  </si>
  <si>
    <t>stenkolstjära</t>
  </si>
  <si>
    <t>petroleumasfalt</t>
  </si>
  <si>
    <t>råolja</t>
  </si>
  <si>
    <t>flygbränsleolja</t>
  </si>
  <si>
    <t>fotogen</t>
  </si>
  <si>
    <t>ljus olja</t>
  </si>
  <si>
    <t>Tung olja A</t>
  </si>
  <si>
    <t>B/C tung olja</t>
  </si>
  <si>
    <t>Flytande petroleumgas (LPG)</t>
  </si>
  <si>
    <t>Volym flytande petroleumgas (LPG).</t>
  </si>
  <si>
    <t>petroleumkolvätegas</t>
  </si>
  <si>
    <t>Flytande naturgas (LNG)</t>
  </si>
  <si>
    <t>Naturgas (annat än LNG)</t>
  </si>
  <si>
    <t>koksugnsgas</t>
  </si>
  <si>
    <t>smältugn</t>
  </si>
  <si>
    <t>omvandlargas</t>
  </si>
  <si>
    <t>Stadsgas</t>
  </si>
  <si>
    <t>För bränsle: avfallsved</t>
  </si>
  <si>
    <t>För bränsle: svartlut</t>
  </si>
  <si>
    <t>För bränsle: ved</t>
  </si>
  <si>
    <t>För bränsle: bioetanol</t>
  </si>
  <si>
    <t>För bränsle: biodiesel</t>
  </si>
  <si>
    <t>För bränsle: biogas</t>
  </si>
  <si>
    <t>För bränsle: Avfallsdäck</t>
  </si>
  <si>
    <t>För bränsle: plastavfall</t>
  </si>
  <si>
    <t>För bränsle: RDF</t>
  </si>
  <si>
    <t>För bränsle: RPF</t>
  </si>
  <si>
    <t>Återvinning: Järnskrot till stålplåt</t>
  </si>
  <si>
    <t>Återvinning: Järnskrot till stålstänger</t>
  </si>
  <si>
    <t>Återvinning: Järnskrot för gjutning</t>
  </si>
  <si>
    <t>För reproduktion: Rostfritt stål</t>
  </si>
  <si>
    <t>För återvinning: aluminiumskrot för smidesmaterial</t>
  </si>
  <si>
    <t>För återvinning: Aluminiumskrot för gjutning</t>
  </si>
  <si>
    <t>För regenerering: Koppar för omsmältning</t>
  </si>
  <si>
    <t>Återvinning: koppar för smältning</t>
  </si>
  <si>
    <t>För reproduktion: MIX koppar</t>
  </si>
  <si>
    <t>För reproduktion: guld</t>
  </si>
  <si>
    <t>För reproduktion: MIX guld</t>
  </si>
  <si>
    <t>För reproduktion: Silver</t>
  </si>
  <si>
    <t>För reproduktion: Pt</t>
  </si>
  <si>
    <t>För reproduktion: Pd</t>
  </si>
  <si>
    <t>För reproduktion: Nd</t>
  </si>
  <si>
    <t>För reproduktion: Co</t>
  </si>
  <si>
    <t>För reproduktion: Ni</t>
  </si>
  <si>
    <t>För reproduktion: Li</t>
  </si>
  <si>
    <t>För reproduktion: Horisontell plast</t>
  </si>
  <si>
    <t>För återvinning: Återvunnen plast</t>
  </si>
  <si>
    <t>För reproduktion: MIX plast</t>
  </si>
  <si>
    <t>För återvinning: Gummiråvara</t>
  </si>
  <si>
    <t>För återvinning: Glasråvara</t>
  </si>
  <si>
    <t>För återvinning: Glasfiberråvara</t>
  </si>
  <si>
    <t>Återvinning: råvara för cement</t>
  </si>
  <si>
    <t>För regenerering: träflis</t>
  </si>
  <si>
    <t>inköp</t>
  </si>
  <si>
    <t>Anläggningen</t>
  </si>
  <si>
    <t>Inkommande transport</t>
  </si>
  <si>
    <t>frakttransporter</t>
  </si>
  <si>
    <t>Leasing (uppströms)</t>
  </si>
  <si>
    <t>Leasing (nedströms)</t>
  </si>
  <si>
    <t>investering</t>
  </si>
  <si>
    <t>ingen franchise</t>
  </si>
  <si>
    <t>Engångsbeloppsredovisning</t>
  </si>
  <si>
    <t>Typisk beskrivning</t>
  </si>
  <si>
    <t>delar</t>
  </si>
  <si>
    <t>slagg</t>
  </si>
  <si>
    <t>slam</t>
  </si>
  <si>
    <t>spillolja</t>
  </si>
  <si>
    <t>avfallssyra</t>
  </si>
  <si>
    <t>avfall alkali</t>
  </si>
  <si>
    <t>plastavfall</t>
  </si>
  <si>
    <t>slösa papper</t>
  </si>
  <si>
    <t>träflis</t>
  </si>
  <si>
    <t>fiberavfall</t>
  </si>
  <si>
    <t>djur- och växtrester</t>
  </si>
  <si>
    <t>djurbaserat fast avfall</t>
  </si>
  <si>
    <t>skrot gummi</t>
  </si>
  <si>
    <t>metallskrot</t>
  </si>
  <si>
    <t>porslinsrester av glas</t>
  </si>
  <si>
    <t>Skräp</t>
  </si>
  <si>
    <t>djurgödsel</t>
  </si>
  <si>
    <t>djurkadaver</t>
  </si>
  <si>
    <t>Damm</t>
  </si>
  <si>
    <t>Jordbruk, skogsbruk och fiske</t>
  </si>
  <si>
    <t>brytning</t>
  </si>
  <si>
    <t>mat och dryck</t>
  </si>
  <si>
    <t>Fiberprodukter</t>
  </si>
  <si>
    <t>Massa/Papper/Träprodukter</t>
  </si>
  <si>
    <t>Tryck och plåttillverkning</t>
  </si>
  <si>
    <t>Petroleum och kolprodukter</t>
  </si>
  <si>
    <t>Plast och gummiprodukter</t>
  </si>
  <si>
    <t>lädervaror</t>
  </si>
  <si>
    <t>Keramik, lera och stenprodukter</t>
  </si>
  <si>
    <t>metallprodukter</t>
  </si>
  <si>
    <t>Maskin för allmänt bruk</t>
  </si>
  <si>
    <t>produktionsmaskin</t>
  </si>
  <si>
    <t>kommersiell maskin</t>
  </si>
  <si>
    <t>elektroniska komponenter</t>
  </si>
  <si>
    <t>elektromekaniska</t>
  </si>
  <si>
    <t>Utrustning för informationskommunikation</t>
  </si>
  <si>
    <t>transportmaskin</t>
  </si>
  <si>
    <t>Andra tillverkade produkter</t>
  </si>
  <si>
    <t>konstruktion</t>
  </si>
  <si>
    <t>El/Värme</t>
  </si>
  <si>
    <t>vattentillgång</t>
  </si>
  <si>
    <t>avfallshantering</t>
  </si>
  <si>
    <t>kommersiell</t>
  </si>
  <si>
    <t>Finans/försäkring</t>
  </si>
  <si>
    <t>fastighet</t>
  </si>
  <si>
    <t>Transport/post</t>
  </si>
  <si>
    <t>offentliga angelägenheter</t>
  </si>
  <si>
    <t>Utbildning/Forskning</t>
  </si>
  <si>
    <t>Sjukvård och välfärd</t>
  </si>
  <si>
    <t>Medlemsorganisationer som inte är klassificerade någon annanstans</t>
  </si>
  <si>
    <t>Företagstjänster</t>
  </si>
  <si>
    <t>Personlig service</t>
  </si>
  <si>
    <t>Kontorsmaterial</t>
  </si>
  <si>
    <t>Klassificering okänd</t>
  </si>
  <si>
    <t>Växtodling</t>
  </si>
  <si>
    <t>Boskap</t>
  </si>
  <si>
    <t>jordbrukstjänster</t>
  </si>
  <si>
    <t>skogsbruk</t>
  </si>
  <si>
    <t>fiske</t>
  </si>
  <si>
    <t>Kol, råolja, naturgas</t>
  </si>
  <si>
    <t>Annan gruvdrift</t>
  </si>
  <si>
    <t>specerier</t>
  </si>
  <si>
    <t>dryck</t>
  </si>
  <si>
    <t>Foder och organiskt gödselmedel (förutom separat listade)</t>
  </si>
  <si>
    <t>tobak</t>
  </si>
  <si>
    <t>textilindustrins produkter</t>
  </si>
  <si>
    <t>Kläder och andra färdiga textilprodukter</t>
  </si>
  <si>
    <t>Trä och trävaror</t>
  </si>
  <si>
    <t>Möbler/utrustning</t>
  </si>
  <si>
    <t>Massa/Papper/Papper/Konverterat papper</t>
  </si>
  <si>
    <t>förädlade pappersprodukter</t>
  </si>
  <si>
    <t>Tryckning, plåttillverkning, bokbinderi</t>
  </si>
  <si>
    <t>kemisk gödning</t>
  </si>
  <si>
    <t>Oorganiska kemiska produkter</t>
  </si>
  <si>
    <t>Grundläggande petrokemiska produkter</t>
  </si>
  <si>
    <t>Organiska kemiska produkter (exklusive petrokemiska basprodukter och syntetiska hartser)</t>
  </si>
  <si>
    <t>syntetisk harts</t>
  </si>
  <si>
    <t>Kemisk fiber</t>
  </si>
  <si>
    <t>läkemedel</t>
  </si>
  <si>
    <t>Kemiska slutprodukter (exklusive läkemedel)</t>
  </si>
  <si>
    <t>petroleumprodukter</t>
  </si>
  <si>
    <t>kolprodukter</t>
  </si>
  <si>
    <t>plastprodukter</t>
  </si>
  <si>
    <t>Garvat läder, läderprodukter, päls</t>
  </si>
  <si>
    <t>Glas och glasprodukter</t>
  </si>
  <si>
    <t>Cement och cementprodukter</t>
  </si>
  <si>
    <t>Annan keramik, lera och stenprodukter</t>
  </si>
  <si>
    <t>Tackjärn/råstål</t>
  </si>
  <si>
    <t>Gjutna och smidda produkter (järn)</t>
  </si>
  <si>
    <t>Andra stålprodukter</t>
  </si>
  <si>
    <t>Smältning och raffinering av icke-järnmetaller</t>
  </si>
  <si>
    <t>Icke-järnmetallbearbetade produkter</t>
  </si>
  <si>
    <t>Byggnads- och arkitektoniska metallprodukter</t>
  </si>
  <si>
    <t>Andra metallprodukter</t>
  </si>
  <si>
    <t>elektronisk anordning</t>
  </si>
  <si>
    <t>Andra elektroniska komponenter</t>
  </si>
  <si>
    <t>Industriell elektrisk utrustning</t>
  </si>
  <si>
    <t>hemelektronik</t>
  </si>
  <si>
    <t>Elektronisk applicerad utrustning/elektriska mätinstrument</t>
  </si>
  <si>
    <t>Andra elektriska maskiner</t>
  </si>
  <si>
    <t>Kommunikations-/video-/ljudutrustning</t>
  </si>
  <si>
    <t>Datorer och tillhörande utrustning</t>
  </si>
  <si>
    <t>passagerarbil</t>
  </si>
  <si>
    <t>Andra bilar</t>
  </si>
  <si>
    <t>Bildelar och tillbehör</t>
  </si>
  <si>
    <t>Fartyg och fartygsreparation</t>
  </si>
  <si>
    <t>Övrig transportutrustning och reparation</t>
  </si>
  <si>
    <t>Insamling och bearbetning av återvunna resurser</t>
  </si>
  <si>
    <t>arkitektur</t>
  </si>
  <si>
    <t>Byggnadsreparation</t>
  </si>
  <si>
    <t>offentliga arbeten</t>
  </si>
  <si>
    <t>Övrigt anläggningsbyggande</t>
  </si>
  <si>
    <t>Fastighetsförmedling och uthyrning</t>
  </si>
  <si>
    <t>bostadshyra</t>
  </si>
  <si>
    <t>Bostadshyra (beräknad hyra)</t>
  </si>
  <si>
    <t>järnvägstransporter</t>
  </si>
  <si>
    <t>Vägtransport (exklusive privat transport)</t>
  </si>
  <si>
    <t>privat transport</t>
  </si>
  <si>
    <t>vattentransport</t>
  </si>
  <si>
    <t>flygtransporter</t>
  </si>
  <si>
    <t>spedition</t>
  </si>
  <si>
    <t>lager</t>
  </si>
  <si>
    <t>Transporttjänster för oförutsedda tjänster</t>
  </si>
  <si>
    <t>Post/korrespondensleverans</t>
  </si>
  <si>
    <t>kommunikation</t>
  </si>
  <si>
    <t>utsända</t>
  </si>
  <si>
    <t>Informationstjänst</t>
  </si>
  <si>
    <t>internettjänst</t>
  </si>
  <si>
    <t>Produktion av video/ljud/karaktärsinformation</t>
  </si>
  <si>
    <t>utbildning</t>
  </si>
  <si>
    <t>studien</t>
  </si>
  <si>
    <t>Sjukvård</t>
  </si>
  <si>
    <t>hälsa och hygien</t>
  </si>
  <si>
    <t>Socialförsäkring/socialvård</t>
  </si>
  <si>
    <t>amning</t>
  </si>
  <si>
    <t>Service för uthyrning av varor</t>
  </si>
  <si>
    <t>annons</t>
  </si>
  <si>
    <t>Bilunderhåll och maskinreparation</t>
  </si>
  <si>
    <t>Andra företagstjänster</t>
  </si>
  <si>
    <t>Boendeverksamhet</t>
  </si>
  <si>
    <t>Mat och dryck service</t>
  </si>
  <si>
    <t>Tvätt, frisör, skönhet, badhusverksamhet</t>
  </si>
  <si>
    <t>Underhållningstjänst</t>
  </si>
  <si>
    <t>Andra personliga tjänster</t>
  </si>
  <si>
    <t>ris</t>
  </si>
  <si>
    <t>korn</t>
  </si>
  <si>
    <t>potatisar</t>
  </si>
  <si>
    <t>bönor</t>
  </si>
  <si>
    <t>Grönsaker (utomhus)</t>
  </si>
  <si>
    <t>Grönsaker (anläggning)</t>
  </si>
  <si>
    <t>frukt</t>
  </si>
  <si>
    <t>sockerskörd</t>
  </si>
  <si>
    <t>dryckesgröda</t>
  </si>
  <si>
    <t>Andra ätbara åkergrödor</t>
  </si>
  <si>
    <t>fodergrödor</t>
  </si>
  <si>
    <t>frön och plantor</t>
  </si>
  <si>
    <t>Blommor och blommande träd</t>
  </si>
  <si>
    <t>Andra icke-ätbara åkergrödor</t>
  </si>
  <si>
    <t>mejeri</t>
  </si>
  <si>
    <t>biffkor</t>
  </si>
  <si>
    <t>Gris</t>
  </si>
  <si>
    <t>kycklingägg</t>
  </si>
  <si>
    <t>kött kyckling</t>
  </si>
  <si>
    <t>Övriga boskap</t>
  </si>
  <si>
    <t>Veterinärbranschen</t>
  </si>
  <si>
    <t>Jordbrukstjänster (exklusive veterinärtjänster)</t>
  </si>
  <si>
    <t>Särskilda skogsprodukter (inklusive jakt)</t>
  </si>
  <si>
    <t>Havsfiske</t>
  </si>
  <si>
    <t>marint vattenbruk</t>
  </si>
  <si>
    <t>Fiske i inlandsvatten</t>
  </si>
  <si>
    <t>Inlandsvattenbruk</t>
  </si>
  <si>
    <t>grus/brott</t>
  </si>
  <si>
    <t>krossad sten</t>
  </si>
  <si>
    <t>Andra mineraler</t>
  </si>
  <si>
    <t>kött</t>
  </si>
  <si>
    <t>mejeriprodukter</t>
  </si>
  <si>
    <t>Andra djurfoder</t>
  </si>
  <si>
    <t>frysta skaldjur</t>
  </si>
  <si>
    <t>Salta, torkade och rökta produkter</t>
  </si>
  <si>
    <t>Buteljerade och konserverade marina produkter</t>
  </si>
  <si>
    <t>Klistra in produkten</t>
  </si>
  <si>
    <t>Andra skaldjursprodukter</t>
  </si>
  <si>
    <t>spannmålsmalning</t>
  </si>
  <si>
    <t>fräsning</t>
  </si>
  <si>
    <t>Spaghetti</t>
  </si>
  <si>
    <t>Bröd</t>
  </si>
  <si>
    <t>Konfektyr</t>
  </si>
  <si>
    <t>Jordbrukskonserver</t>
  </si>
  <si>
    <t>socker</t>
  </si>
  <si>
    <t>stärkelse</t>
  </si>
  <si>
    <t>Glukos, stärkelsesirap, isomeriserat socker</t>
  </si>
  <si>
    <t>animaliska och vegetabiliska oljor</t>
  </si>
  <si>
    <t>kryddor</t>
  </si>
  <si>
    <t>fryst lagad mat</t>
  </si>
  <si>
    <t>retortmat</t>
  </si>
  <si>
    <t>Grönsaker, sushi, bento</t>
  </si>
  <si>
    <t>Övriga matvaror</t>
  </si>
  <si>
    <t>Skull</t>
  </si>
  <si>
    <t>öl</t>
  </si>
  <si>
    <t>Andra alkoholhaltiga drycker</t>
  </si>
  <si>
    <t>te/kaffe</t>
  </si>
  <si>
    <t>Läsk</t>
  </si>
  <si>
    <t>istillverkning</t>
  </si>
  <si>
    <t>utfodra</t>
  </si>
  <si>
    <t>Organiskt gödselmedel (förutom separat listade)</t>
  </si>
  <si>
    <t>spunnet garn</t>
  </si>
  <si>
    <t>Bomulls- och stapeltyger (inklusive syntetiska kortfibrer)</t>
  </si>
  <si>
    <t>Siden- och rayontyger (inklusive syntetiska filamenttyger)</t>
  </si>
  <si>
    <t>Andra textilier</t>
  </si>
  <si>
    <t>stickat tyg</t>
  </si>
  <si>
    <t>Färgarrangemang</t>
  </si>
  <si>
    <t>Andra textilindustriprodukter</t>
  </si>
  <si>
    <t>vävt plagg</t>
  </si>
  <si>
    <t>stickat plagg</t>
  </si>
  <si>
    <t>Andra kläder och personliga saker</t>
  </si>
  <si>
    <t>strö</t>
  </si>
  <si>
    <t>Mattor och golvbeläggningar</t>
  </si>
  <si>
    <t>Andra färdiga textilprodukter</t>
  </si>
  <si>
    <t>virke</t>
  </si>
  <si>
    <t>plywood/laminerat trä</t>
  </si>
  <si>
    <t>Andra trävaror</t>
  </si>
  <si>
    <t>trämöbler</t>
  </si>
  <si>
    <t>metallmöbler</t>
  </si>
  <si>
    <t>träsnickerier</t>
  </si>
  <si>
    <t>Övriga möbler och utrustning</t>
  </si>
  <si>
    <t>massa</t>
  </si>
  <si>
    <t>Västra papper/japanskt papper</t>
  </si>
  <si>
    <t>Papp</t>
  </si>
  <si>
    <t>kartong</t>
  </si>
  <si>
    <t>Bestruket papper/Konstruktionspapper</t>
  </si>
  <si>
    <t>Kartong låda</t>
  </si>
  <si>
    <t>Andra pappersbehållare</t>
  </si>
  <si>
    <t>Sanitetsmaterial och tillbehör gjorda av papper</t>
  </si>
  <si>
    <t>Annan massa, papper, bearbetade pappersprodukter</t>
  </si>
  <si>
    <t>läskindustrins produkter</t>
  </si>
  <si>
    <t>oorganiskt pigment</t>
  </si>
  <si>
    <t>Komprimerad gas/flytande gas</t>
  </si>
  <si>
    <t>salt-</t>
  </si>
  <si>
    <t>Andra oorganiska kemiska produkter</t>
  </si>
  <si>
    <t>Petrokemiska aromatiska produkter</t>
  </si>
  <si>
    <t>Alifatisk mellanliggande</t>
  </si>
  <si>
    <t>Cykliska mellanprodukter, syntetiska färgämnen, organiska pigment</t>
  </si>
  <si>
    <t>syntetiskt gummi</t>
  </si>
  <si>
    <t>Metanderivat</t>
  </si>
  <si>
    <t>mjukgörare</t>
  </si>
  <si>
    <t>Andra ekologiska kemiska industriprodukter</t>
  </si>
  <si>
    <t>värmehärdande harts</t>
  </si>
  <si>
    <t>Termoplastisk harts</t>
  </si>
  <si>
    <t>högpresterande harts</t>
  </si>
  <si>
    <t>Annat syntetiskt harts</t>
  </si>
  <si>
    <t>Fetter och oljor bearbetade produkter/ytaktiva ämnen</t>
  </si>
  <si>
    <t>Kosmetika/tandkräm</t>
  </si>
  <si>
    <t>måla</t>
  </si>
  <si>
    <t>skrivarbläck</t>
  </si>
  <si>
    <t>pesticid</t>
  </si>
  <si>
    <t>Gelatin/lim</t>
  </si>
  <si>
    <t>Fotografiskt material</t>
  </si>
  <si>
    <t>Andra kemiska slutprodukter</t>
  </si>
  <si>
    <t>beläggningsmaterial</t>
  </si>
  <si>
    <t>däckslang</t>
  </si>
  <si>
    <t>Andra gummiprodukter</t>
  </si>
  <si>
    <t>läderskor</t>
  </si>
  <si>
    <t>Garvat läder, läderprodukter, pälsar (exklusive läderskor)</t>
  </si>
  <si>
    <t>Tallrikglas/säkerhetsglas</t>
  </si>
  <si>
    <t>Glasfiber och dess produkter</t>
  </si>
  <si>
    <t>Andra glasprodukter</t>
  </si>
  <si>
    <t>Färdigblandad betong</t>
  </si>
  <si>
    <t>cementprodukter</t>
  </si>
  <si>
    <t>Eldfasta material</t>
  </si>
  <si>
    <t>Andra byggjord- och stenprodukter</t>
  </si>
  <si>
    <t>Kol/grafitprodukter</t>
  </si>
  <si>
    <t>Skrovlig</t>
  </si>
  <si>
    <t>tackjärn</t>
  </si>
  <si>
    <t>Ferrolegering</t>
  </si>
  <si>
    <t>Råstål (konverterare)</t>
  </si>
  <si>
    <t>Råstål (elektrisk ugn)</t>
  </si>
  <si>
    <t>varmvalsat stål</t>
  </si>
  <si>
    <t>stålrör</t>
  </si>
  <si>
    <t>kall finish stål</t>
  </si>
  <si>
    <t>pläterat stål</t>
  </si>
  <si>
    <t>gjutet och smidd stål</t>
  </si>
  <si>
    <t>gjutjärnsrör</t>
  </si>
  <si>
    <t>Gjutjärnsprodukter/smidda produkter (järn)</t>
  </si>
  <si>
    <t>Skärningsindustri i stål</t>
  </si>
  <si>
    <t>Bly och zink (inklusive återvunnet)</t>
  </si>
  <si>
    <t>Aluminium (inklusive återvunnet)</t>
  </si>
  <si>
    <t>Andra göt av icke-järnmetall</t>
  </si>
  <si>
    <t>Elektrisk ledning/kabel</t>
  </si>
  <si>
    <t>fiberoptisk kabel</t>
  </si>
  <si>
    <t>Kopparprodukter</t>
  </si>
  <si>
    <t>valsade aluminiumprodukter</t>
  </si>
  <si>
    <t>Icke-järnmetallmaterial</t>
  </si>
  <si>
    <t>kärnbränsle</t>
  </si>
  <si>
    <t>Andra icke-järnmetallprodukter</t>
  </si>
  <si>
    <t>byggmetallprodukter</t>
  </si>
  <si>
    <t>Arkitektoniska metallprodukter</t>
  </si>
  <si>
    <t>Gas/oljeutrustning/värme/matlagningsutrustning</t>
  </si>
  <si>
    <t>Bultar, muttrar, nitar, fjädrar</t>
  </si>
  <si>
    <t>Metallbehållare och burktillverkning av plåtprodukter</t>
  </si>
  <si>
    <t>VVS tillbehör, pulver och metallprodukter, verktyg</t>
  </si>
  <si>
    <t>panna</t>
  </si>
  <si>
    <t>drivmotor</t>
  </si>
  <si>
    <t>Pump/kompressor</t>
  </si>
  <si>
    <t>materialhanteringsmaskin</t>
  </si>
  <si>
    <t>Kylskåp/temperatur- och luftfuktighetsjusteringsenhet</t>
  </si>
  <si>
    <t>Andra allmänna maskiner</t>
  </si>
  <si>
    <t>jordbruksmaskiner</t>
  </si>
  <si>
    <t>Anläggnings- och gruvutrustning</t>
  </si>
  <si>
    <t>textilmaskiner</t>
  </si>
  <si>
    <t>Livsrelaterade industrimaskiner</t>
  </si>
  <si>
    <t>kemiska maskiner</t>
  </si>
  <si>
    <t>Gjututrustning/plastbearbetningsmaskiner</t>
  </si>
  <si>
    <t>verktygsmaskiner av metall</t>
  </si>
  <si>
    <t>metallbearbetningsmaskiner</t>
  </si>
  <si>
    <t>maskinverktyg</t>
  </si>
  <si>
    <t>Utrustning för tillverkning av halvledare</t>
  </si>
  <si>
    <t>Forma</t>
  </si>
  <si>
    <t>Vakuumutrustning/Vakuumutrustning</t>
  </si>
  <si>
    <t>Övriga produktionsmaskiner</t>
  </si>
  <si>
    <t>kopiator</t>
  </si>
  <si>
    <t>Andra kontorsmaskiner</t>
  </si>
  <si>
    <t>Service och underhållningsutrustning</t>
  </si>
  <si>
    <t>Mätutrustning</t>
  </si>
  <si>
    <t>medicinsk utrustning</t>
  </si>
  <si>
    <t>Optik/lins</t>
  </si>
  <si>
    <t>vapen</t>
  </si>
  <si>
    <t>halvledarelement</t>
  </si>
  <si>
    <t>integrerad krets</t>
  </si>
  <si>
    <t>LCD-panel</t>
  </si>
  <si>
    <t>Platt panel, elektronrör</t>
  </si>
  <si>
    <t>inspelningsmedia</t>
  </si>
  <si>
    <t>elektrisk krets</t>
  </si>
  <si>
    <t>roterande elektrisk maskin</t>
  </si>
  <si>
    <t>Kopplingsstyrenhet/fördelningstavla</t>
  </si>
  <si>
    <t>Ledningsanordning</t>
  </si>
  <si>
    <t>förbränningsmotorns elektriska komponenter</t>
  </si>
  <si>
    <t>Annan industriell elektrisk utrustning</t>
  </si>
  <si>
    <t>konsument luftkonditionering</t>
  </si>
  <si>
    <t>Elektriska hushållsapparater (exklusive luftkonditioneringsapparater)</t>
  </si>
  <si>
    <t>Elektronisk appliceringsutrustning</t>
  </si>
  <si>
    <t>elektriskt mätinstrument</t>
  </si>
  <si>
    <t>glödlampor</t>
  </si>
  <si>
    <t>elektriska belysningsarmaturer</t>
  </si>
  <si>
    <t>batteri</t>
  </si>
  <si>
    <t>Övrig elektrisk utrustning</t>
  </si>
  <si>
    <t>Trådbunden telekommunikationsutrustning</t>
  </si>
  <si>
    <t>mobiltelefon</t>
  </si>
  <si>
    <t>Trådlös telekommunikationsutrustning (exklusive mobiltelefoner)</t>
  </si>
  <si>
    <t>radio- och tv-mottagare</t>
  </si>
  <si>
    <t>Annan telekommunikationsutrustning</t>
  </si>
  <si>
    <t>Videoutrustning/digitalkamera</t>
  </si>
  <si>
    <t>elektroakustisk utrustning</t>
  </si>
  <si>
    <t>Personlig dator</t>
  </si>
  <si>
    <t>Datorkropp (exklusive persondatorer)</t>
  </si>
  <si>
    <t>Elektroniskt datortillbehör</t>
  </si>
  <si>
    <t>Lastbilar, bussar och andra bilar</t>
  </si>
  <si>
    <t>tvåhjuligt fordon</t>
  </si>
  <si>
    <t>förbränningsmotor för fordon</t>
  </si>
  <si>
    <t>Bildelar</t>
  </si>
  <si>
    <t>stålskepp</t>
  </si>
  <si>
    <t>Andra fartyg</t>
  </si>
  <si>
    <t>marin förbränningsmotor</t>
  </si>
  <si>
    <t>fartygsreparation</t>
  </si>
  <si>
    <t>järnvägsvagn</t>
  </si>
  <si>
    <t>reparation av järnvägsvagnar</t>
  </si>
  <si>
    <t>flygplan</t>
  </si>
  <si>
    <t>reparation av flygplan</t>
  </si>
  <si>
    <t>cykel</t>
  </si>
  <si>
    <t>Övriga transportmaskiner</t>
  </si>
  <si>
    <t>leksak</t>
  </si>
  <si>
    <t>träningsredskap</t>
  </si>
  <si>
    <t>Personliga varor</t>
  </si>
  <si>
    <t>klocka</t>
  </si>
  <si>
    <t>Skrivande/skrivpapper</t>
  </si>
  <si>
    <t>Tatami- och halmbearbetade produkter</t>
  </si>
  <si>
    <t>Informationsregistrering</t>
  </si>
  <si>
    <t>Bostadshus (träkonstruktion)</t>
  </si>
  <si>
    <t>Bostadskonstruktion (icke-träkonstruktion)</t>
  </si>
  <si>
    <t>Icke-bostadshus (träkonstruktion)</t>
  </si>
  <si>
    <t>Icke-bostadskonstruktion (icke-träkonstruktion)</t>
  </si>
  <si>
    <t>Vägrelaterade offentliga arbeten</t>
  </si>
  <si>
    <t>Floder, avlopp och andra offentliga arbeten</t>
  </si>
  <si>
    <t>Jord- och skogsbruksrelaterade offentliga arbeten</t>
  </si>
  <si>
    <t>järnvägsbyggande</t>
  </si>
  <si>
    <t>Byggande av kraftanläggning</t>
  </si>
  <si>
    <t>Byggande av telekommunikationsanläggningar</t>
  </si>
  <si>
    <t>Kommersiell makt</t>
  </si>
  <si>
    <t>egen kraftproduktion</t>
  </si>
  <si>
    <t>Värmeförsörjningsindustrin</t>
  </si>
  <si>
    <t>Vattenverk och enkla vattenverk</t>
  </si>
  <si>
    <t>industrivatten</t>
  </si>
  <si>
    <t>Avlopp ★★</t>
  </si>
  <si>
    <t>Avfallshantering (offentlig) ★★</t>
  </si>
  <si>
    <t>Avfallshantering (industriell)</t>
  </si>
  <si>
    <t>grossist-</t>
  </si>
  <si>
    <t>detaljhandeln</t>
  </si>
  <si>
    <t>Finansiera</t>
  </si>
  <si>
    <t>Livsförsäkring</t>
  </si>
  <si>
    <t>Sakförsäkring</t>
  </si>
  <si>
    <t>Fastighetsförmedling och förvaltningsverksamhet</t>
  </si>
  <si>
    <t>Fastighetsuthyrningsverksamhet</t>
  </si>
  <si>
    <t>passagerartransport på järnväg</t>
  </si>
  <si>
    <t>järnvägsgods</t>
  </si>
  <si>
    <t>buss</t>
  </si>
  <si>
    <t>hyra taxi</t>
  </si>
  <si>
    <t>Godstransport på väg (exklusive privat transport)</t>
  </si>
  <si>
    <t>Privat transport (personbil)</t>
  </si>
  <si>
    <t>Privat transport (lastbil)</t>
  </si>
  <si>
    <t>havstransporter</t>
  </si>
  <si>
    <t>Kust- och inlandsvattentransporter</t>
  </si>
  <si>
    <t>Hamntransporter</t>
  </si>
  <si>
    <t>förpackning</t>
  </si>
  <si>
    <t>Tillhandahållande av vägtransportanläggningar</t>
  </si>
  <si>
    <t>Vattentransportanläggningsledning (nationell offentlig förvaltning)</t>
  </si>
  <si>
    <t>Vattentransportanläggningsledning</t>
  </si>
  <si>
    <t>Underordnade vattentransporttjänster</t>
  </si>
  <si>
    <t>Förvaltning av flyganläggningar (offentlig)</t>
  </si>
  <si>
    <t>Förvaltning av flyganläggningar</t>
  </si>
  <si>
    <t>Flygtjänst</t>
  </si>
  <si>
    <t>Resor och andra transportrelaterade tjänster</t>
  </si>
  <si>
    <t>fast telekommunikation</t>
  </si>
  <si>
    <t>mobil telekommunikation</t>
  </si>
  <si>
    <t>Tjänster i samband med telekommunikation</t>
  </si>
  <si>
    <t>allmän radiosändning</t>
  </si>
  <si>
    <t>kommersiell sändning</t>
  </si>
  <si>
    <t>kabelsändningar</t>
  </si>
  <si>
    <t>Produktion av video/ljud/textinformation (exklusive tidningar/publicering)</t>
  </si>
  <si>
    <t>tidning</t>
  </si>
  <si>
    <t>offentliggörande</t>
  </si>
  <si>
    <t>Officiella uppgifter (mitten)</t>
  </si>
  <si>
    <t>Officiella uppgifter (regionala) ★★</t>
  </si>
  <si>
    <t>Skolutbildning (nationell och offentlig)</t>
  </si>
  <si>
    <t>Skolutbildning (privat)★</t>
  </si>
  <si>
    <t>Skollunch (nationell och offentlig) ★★</t>
  </si>
  <si>
    <t>Skollunch (privatskola)★</t>
  </si>
  <si>
    <t>Social utbildning (nationell/offentlig) ★★</t>
  </si>
  <si>
    <t>Social utbildning (ej vinstdrivande)★</t>
  </si>
  <si>
    <t>Andra utbildningsinstitutioner (nationella och offentliga) ★★</t>
  </si>
  <si>
    <t>Andra utbildningsinstitutioner</t>
  </si>
  <si>
    <t>Naturvetenskaplig forskningsinstitution (nationell/offentlig) ★★</t>
  </si>
  <si>
    <t>Humanistiska/samhällsvetenskapliga forskningsinstitutioner (nationella/offentliga) ★★</t>
  </si>
  <si>
    <t>Naturvetenskapliga forskningsinstitutet (icke-vinstdrivande)★</t>
  </si>
  <si>
    <t>Humanistiska och samhällsvetenskapliga forskningsinstitut (icke vinstdrivande)★</t>
  </si>
  <si>
    <t>Naturvetenskapligt forskningsinstitut</t>
  </si>
  <si>
    <t>Humanistiska och samhällsvetenskapliga forskningsinstitut</t>
  </si>
  <si>
    <t>Intern FoU</t>
  </si>
  <si>
    <t>Sjukvård (sjukhusbehandling)</t>
  </si>
  <si>
    <t>Sjukvård (vård utanför sjukhus)</t>
  </si>
  <si>
    <t>Medicinsk (tandläkarmottagning)</t>
  </si>
  <si>
    <t>Medicinsk (dispensering)</t>
  </si>
  <si>
    <t>Medicinsk (andra medicinska tjänster)</t>
  </si>
  <si>
    <t>Hälsa och sanitet (nationellt och offentligt) ★★</t>
  </si>
  <si>
    <t>Socialförsäkringsverksamhet</t>
  </si>
  <si>
    <t>Social välfärd (nationell och offentlig) ★★</t>
  </si>
  <si>
    <t>Socialvård (Ideellt)★</t>
  </si>
  <si>
    <t>socialbidrag</t>
  </si>
  <si>
    <t>förskola</t>
  </si>
  <si>
    <t>Omvårdnad (inrättningstjänster)</t>
  </si>
  <si>
    <t>Omvårdnad (exklusive anläggningstjänster)</t>
  </si>
  <si>
    <t>Medlemskap företagarförening</t>
  </si>
  <si>
    <t>Privata ideella organisationer som betjänar hushållen (exklusive de som anges separat)★</t>
  </si>
  <si>
    <t>Varuleasingverksamhet (exklusive hyrbilar)</t>
  </si>
  <si>
    <t>Biluthyrningsverksamhet</t>
  </si>
  <si>
    <t>Bilunderhåll</t>
  </si>
  <si>
    <t>maskinreparation</t>
  </si>
  <si>
    <t>Juridik/ekonomi/redovisningstjänster</t>
  </si>
  <si>
    <t>Anläggnings- och byggtjänster</t>
  </si>
  <si>
    <t>utsändningstjänst för arbetare</t>
  </si>
  <si>
    <t>byggnadsservice</t>
  </si>
  <si>
    <t>säkerhetsverksamhet</t>
  </si>
  <si>
    <t>restaurang</t>
  </si>
  <si>
    <t>Takeaway/leverans matservice</t>
  </si>
  <si>
    <t>tvättbranschen</t>
  </si>
  <si>
    <t>Frisörverksamhet</t>
  </si>
  <si>
    <t>Skönhetsindustrin</t>
  </si>
  <si>
    <t>Badverksamhet</t>
  </si>
  <si>
    <t>Andra tvätt-, frisör-, skönhets- och badhusföretag</t>
  </si>
  <si>
    <t>biograf</t>
  </si>
  <si>
    <t>Föreställningssalar (exklusive biografer) och föreställningsgrupper</t>
  </si>
  <si>
    <t>Racerbanor och team för cykeltävlingar, hästkapplöpningar m.m.</t>
  </si>
  <si>
    <t>Idrottsanläggningar, parker, nöjesparker</t>
  </si>
  <si>
    <t>lekplats</t>
  </si>
  <si>
    <t>Annan underhållning</t>
  </si>
  <si>
    <t>Ceremoniell verksamhet</t>
  </si>
  <si>
    <t>privat handledning</t>
  </si>
  <si>
    <t>Olika reparationsföretag (förutom separat listade)</t>
  </si>
  <si>
    <t>Topp 3 växthusgasutsläpp per produkt (ton)</t>
  </si>
  <si>
    <t>SCOPE 1, 2, 3 beräknade CO2-utsläpp</t>
  </si>
  <si>
    <t>SW</t>
    <phoneticPr fontId="2"/>
  </si>
  <si>
    <t>CO2 计算表 Simple CO2 Account(SCAT1.2.3)plus</t>
  </si>
  <si>
    <t>密码注2)</t>
  </si>
  <si>
    <t>类型注 3)</t>
  </si>
  <si>
    <t>数量注 4)</t>
  </si>
  <si>
    <t>单元</t>
  </si>
  <si>
    <t>电力</t>
  </si>
  <si>
    <t>数量</t>
  </si>
  <si>
    <t>销售额</t>
  </si>
  <si>
    <t>一百万日元</t>
  </si>
  <si>
    <t>每百万日元的直接二氧化碳排放量</t>
  </si>
  <si>
    <t>吨/百万日元</t>
  </si>
  <si>
    <t>每百万日元的直接和间接二氧化碳排放量</t>
  </si>
  <si>
    <t>项目名</t>
  </si>
  <si>
    <t>交易金额（百万日元）</t>
  </si>
  <si>
    <t>类别</t>
  </si>
  <si>
    <t>代码</t>
  </si>
  <si>
    <t>大分类</t>
  </si>
  <si>
    <t>中级分类</t>
  </si>
  <si>
    <t>次要分类</t>
  </si>
  <si>
    <t>细节</t>
  </si>
  <si>
    <t>产生的废物</t>
  </si>
  <si>
    <t>产品类别</t>
  </si>
  <si>
    <t>代表商品换算成100万日元</t>
  </si>
  <si>
    <t>寿命（年）</t>
  </si>
  <si>
    <t>正常运行时间 (%)</t>
  </si>
  <si>
    <t>油耗（升/小时）</t>
  </si>
  <si>
    <t>百万日元商品重量</t>
  </si>
  <si>
    <t>宪法</t>
  </si>
  <si>
    <t>纤维</t>
  </si>
  <si>
    <t>木头</t>
  </si>
  <si>
    <t>纸浆/纸</t>
  </si>
  <si>
    <t>化学产品</t>
  </si>
  <si>
    <t>橡胶</t>
  </si>
  <si>
    <t>陶瓷、泥土和石头</t>
  </si>
  <si>
    <t>钢</t>
  </si>
  <si>
    <t>铜</t>
  </si>
  <si>
    <t>铝</t>
  </si>
  <si>
    <t>有色金属</t>
  </si>
  <si>
    <t>特许经营</t>
  </si>
  <si>
    <t>不适用</t>
  </si>
  <si>
    <t>结果</t>
  </si>
  <si>
    <t>范围1</t>
  </si>
  <si>
    <t>范围2</t>
  </si>
  <si>
    <t>第 1 类“购买的产品和服务”</t>
  </si>
  <si>
    <t>第 2 类“资本货物”</t>
  </si>
  <si>
    <t>第 3 类“不包括在范围 1 和 2 中的燃料和能源活动”</t>
  </si>
  <si>
    <t>第 4 类“运输和交付（上游）”</t>
  </si>
  <si>
    <t>第 5 类“运营产生的废物”</t>
  </si>
  <si>
    <t>第 6 类“出差”</t>
  </si>
  <si>
    <t>第 7 类“雇主通勤”</t>
  </si>
  <si>
    <t>第 8 类“租赁资产（上游）”</t>
  </si>
  <si>
    <t>第 9 类“运输和交付（下游）”</t>
  </si>
  <si>
    <t>第 10 类“销售产品的加工”</t>
  </si>
  <si>
    <t>第 11 类“销售产品的使用”</t>
  </si>
  <si>
    <t>第 12 类“售出产品的处置”</t>
  </si>
  <si>
    <t>第 13 类“租赁资产（下游）”</t>
  </si>
  <si>
    <t>第 14 类“特许经营”</t>
  </si>
  <si>
    <t>第 15 类“投资”</t>
  </si>
  <si>
    <t>二氧化碳排放计</t>
  </si>
  <si>
    <t>活动</t>
  </si>
  <si>
    <t>商品和服务的采购/合同价格</t>
  </si>
  <si>
    <t>设备折旧</t>
  </si>
  <si>
    <t>购买时的运费（产品衍生品类别 1）</t>
  </si>
  <si>
    <t>按类型划分的已处理废物量</t>
  </si>
  <si>
    <t>旅行开支</t>
  </si>
  <si>
    <t>通勤费用</t>
  </si>
  <si>
    <t>租赁土地、租赁合同费</t>
  </si>
  <si>
    <t>销售时的运费</t>
  </si>
  <si>
    <t>租赁业务负担</t>
  </si>
  <si>
    <t>投资活动对环境的影响</t>
  </si>
  <si>
    <t>通过循环利用为减排做贡献</t>
  </si>
  <si>
    <t>基本单位</t>
  </si>
  <si>
    <t>经济产业省“能源衍生的 CO2 排放量计算工具”表 02 排放量计算表</t>
  </si>
  <si>
    <t>环境部电力公司排放因子清单</t>
  </si>
  <si>
    <t>排放强度数据库，用于计算组织通过其供应链的温室气体排放量</t>
  </si>
  <si>
    <t>使用全局 IO 数据库计算</t>
  </si>
  <si>
    <t>scope1 和 scope2 的数据</t>
  </si>
  <si>
    <t>二氧化碳吨/百万日元</t>
  </si>
  <si>
    <t>再生原料的生产</t>
  </si>
  <si>
    <t>数值</t>
  </si>
  <si>
    <t>翻新产品</t>
  </si>
  <si>
    <t>我们的配置输出</t>
  </si>
  <si>
    <t>1 次购买</t>
  </si>
  <si>
    <t>2资本</t>
  </si>
  <si>
    <t>3能量纹波</t>
  </si>
  <si>
    <t>5 商业浪费</t>
  </si>
  <si>
    <t>6次商务旅行</t>
  </si>
  <si>
    <t>8上游租赁</t>
  </si>
  <si>
    <t>9 售后处理</t>
  </si>
  <si>
    <t>12使用后丢弃</t>
  </si>
  <si>
    <t>13 下游租赁</t>
  </si>
  <si>
    <t>14个特许经营权</t>
  </si>
  <si>
    <t>15项投资</t>
  </si>
  <si>
    <t>产品</t>
  </si>
  <si>
    <t>贡献</t>
  </si>
  <si>
    <t>释放</t>
  </si>
  <si>
    <t>焦练煤</t>
  </si>
  <si>
    <t>动力煤</t>
  </si>
  <si>
    <t>无烟煤</t>
  </si>
  <si>
    <t>可乐</t>
  </si>
  <si>
    <t>石油沥青</t>
  </si>
  <si>
    <t>石脑油</t>
  </si>
  <si>
    <t>喷气燃料油</t>
  </si>
  <si>
    <t>轻油</t>
  </si>
  <si>
    <t>液化石油气 (LPG)</t>
  </si>
  <si>
    <t>液化石油气 (LPG) 体积</t>
  </si>
  <si>
    <t>石油烃气</t>
  </si>
  <si>
    <t>液化天然气 (LNG)</t>
  </si>
  <si>
    <t>天然气（LNG除外）</t>
  </si>
  <si>
    <t>焦炉煤气</t>
  </si>
  <si>
    <t>高炉</t>
  </si>
  <si>
    <t>转炉气</t>
  </si>
  <si>
    <t>城市燃气</t>
  </si>
  <si>
    <t>燃料：废木材</t>
  </si>
  <si>
    <t>燃料：沼气</t>
  </si>
  <si>
    <t>燃料：废轮胎</t>
  </si>
  <si>
    <t>燃料：废塑料</t>
  </si>
  <si>
    <t>回收：钢板废铁</t>
  </si>
  <si>
    <t>回收：钢筋废铁</t>
  </si>
  <si>
    <t>回收：铸造用废铁</t>
  </si>
  <si>
    <t>用于复制：不锈钢</t>
  </si>
  <si>
    <t>用于回收：用于锻造材料的铝废料</t>
  </si>
  <si>
    <t>回收：铸造用铝废料</t>
  </si>
  <si>
    <t>再生用：重熔用铜</t>
  </si>
  <si>
    <t>回收：冶炼铜</t>
  </si>
  <si>
    <t>用于复制：混合铜</t>
  </si>
  <si>
    <t>用于繁殖：黄金</t>
  </si>
  <si>
    <t>用于复制：混合金</t>
  </si>
  <si>
    <t>用于复制：银</t>
  </si>
  <si>
    <t>用于复制：铂</t>
  </si>
  <si>
    <t>用于复制：Pd</t>
  </si>
  <si>
    <t>用于繁殖：Nd</t>
  </si>
  <si>
    <t>用于复制：Co</t>
  </si>
  <si>
    <t>复制：李</t>
  </si>
  <si>
    <t>用于复制：水平塑料</t>
  </si>
  <si>
    <t>用于回收：再生塑料</t>
  </si>
  <si>
    <t>用于复制：MIX 塑料</t>
  </si>
  <si>
    <t>回收：橡胶原料</t>
  </si>
  <si>
    <t>用于回收：玻璃纤维原料</t>
  </si>
  <si>
    <t>购买</t>
  </si>
  <si>
    <t>服务</t>
  </si>
  <si>
    <t>设施</t>
  </si>
  <si>
    <t>入境运输</t>
  </si>
  <si>
    <t>海运运输</t>
  </si>
  <si>
    <t>租赁（上游）</t>
  </si>
  <si>
    <t>租赁（下游）</t>
  </si>
  <si>
    <t>投资</t>
  </si>
  <si>
    <t>没有特许经营权</t>
  </si>
  <si>
    <t>一次性会计</t>
  </si>
  <si>
    <t>废油</t>
  </si>
  <si>
    <t>废酸</t>
  </si>
  <si>
    <t>废碱</t>
  </si>
  <si>
    <t>废塑料</t>
  </si>
  <si>
    <t>浪费纸</t>
  </si>
  <si>
    <t>纤维废料</t>
  </si>
  <si>
    <t>动植物残留物</t>
  </si>
  <si>
    <t>动物性固体废物</t>
  </si>
  <si>
    <t>废橡胶</t>
  </si>
  <si>
    <t>废金属</t>
  </si>
  <si>
    <t>矿渣</t>
  </si>
  <si>
    <t>动物粪便</t>
  </si>
  <si>
    <t>动物尸体</t>
  </si>
  <si>
    <t>灰尘</t>
  </si>
  <si>
    <t>农林渔业</t>
  </si>
  <si>
    <t>矿业</t>
  </si>
  <si>
    <t>饮食</t>
  </si>
  <si>
    <t>纤维制品</t>
  </si>
  <si>
    <t>纸浆/纸/木制品</t>
  </si>
  <si>
    <t>印刷制版</t>
  </si>
  <si>
    <t>石油和煤炭产品</t>
  </si>
  <si>
    <t>塑料和橡胶制品</t>
  </si>
  <si>
    <t>陶瓷、粘土和石制品</t>
  </si>
  <si>
    <t>金属制品</t>
  </si>
  <si>
    <t>通用机</t>
  </si>
  <si>
    <t>生产机器</t>
  </si>
  <si>
    <t>商用机器</t>
  </si>
  <si>
    <t>电子元器件</t>
  </si>
  <si>
    <t>机电</t>
  </si>
  <si>
    <t>信息通讯设备</t>
  </si>
  <si>
    <t>运输机</t>
  </si>
  <si>
    <t>其他制成品</t>
  </si>
  <si>
    <t>电/热</t>
  </si>
  <si>
    <t>废物处理</t>
  </si>
  <si>
    <t>商业的</t>
  </si>
  <si>
    <t>金融/保险</t>
  </si>
  <si>
    <t>房地产</t>
  </si>
  <si>
    <t>运输/邮件</t>
  </si>
  <si>
    <t>电信</t>
  </si>
  <si>
    <t>公共事务</t>
  </si>
  <si>
    <t>医疗福利</t>
  </si>
  <si>
    <t>未归类于别处的会员组织</t>
  </si>
  <si>
    <t>商业服务</t>
  </si>
  <si>
    <t>个人服务</t>
  </si>
  <si>
    <t>办公用品</t>
  </si>
  <si>
    <t>分类未知</t>
  </si>
  <si>
    <t>农作物种植</t>
  </si>
  <si>
    <t>农业服务</t>
  </si>
  <si>
    <t>林业</t>
  </si>
  <si>
    <t>渔业</t>
  </si>
  <si>
    <t>煤炭、原油、天然气</t>
  </si>
  <si>
    <t>其他采矿</t>
  </si>
  <si>
    <t>杂货</t>
  </si>
  <si>
    <t>饮料</t>
  </si>
  <si>
    <t>饲料和有机肥（单独列出的除外）</t>
  </si>
  <si>
    <t>烟草</t>
  </si>
  <si>
    <t>纺织工业产品</t>
  </si>
  <si>
    <t>服装和其他成衣纺织产品</t>
  </si>
  <si>
    <t>木材和木制品</t>
  </si>
  <si>
    <t>家具/设备</t>
  </si>
  <si>
    <t>纸浆/纸/纸板/转换纸</t>
  </si>
  <si>
    <t>加工纸制品</t>
  </si>
  <si>
    <t>印刷、制版、装订</t>
  </si>
  <si>
    <t>无机化工产品</t>
  </si>
  <si>
    <t>基础石化产品</t>
  </si>
  <si>
    <t>有机化工产品（不包括基础石油化工产品和合成树脂）</t>
  </si>
  <si>
    <t>合成树脂</t>
  </si>
  <si>
    <t>化学纤维</t>
  </si>
  <si>
    <t>药品</t>
  </si>
  <si>
    <t>化学最终产品（不包括药品）</t>
  </si>
  <si>
    <t>石油产品</t>
  </si>
  <si>
    <t>煤炭产品</t>
  </si>
  <si>
    <t>塑料制品</t>
  </si>
  <si>
    <t>橡胶制品</t>
  </si>
  <si>
    <t>鞣制皮革、皮革制品、毛皮</t>
  </si>
  <si>
    <t>玻璃及玻璃制品</t>
  </si>
  <si>
    <t>水泥及水泥制品</t>
  </si>
  <si>
    <t>其他陶瓷、粘土和石制品</t>
  </si>
  <si>
    <t>生铁/粗钢</t>
  </si>
  <si>
    <t>铸锻件（铁）</t>
  </si>
  <si>
    <t>其他钢铁产品</t>
  </si>
  <si>
    <t>有色金属冶炼和精炼</t>
  </si>
  <si>
    <t>有色金属加工产品</t>
  </si>
  <si>
    <t>建筑和建筑金属制品</t>
  </si>
  <si>
    <t>其他金属制品</t>
  </si>
  <si>
    <t>电子设备</t>
  </si>
  <si>
    <t>其他电子元件</t>
  </si>
  <si>
    <t>工业电气设备</t>
  </si>
  <si>
    <t>消费类电子产品</t>
  </si>
  <si>
    <t>电子应用设备/电测仪器</t>
  </si>
  <si>
    <t>其他电机</t>
  </si>
  <si>
    <t>通讯/视频/音频设备</t>
  </si>
  <si>
    <t>电脑及相关设备</t>
  </si>
  <si>
    <t>乘用车</t>
  </si>
  <si>
    <t>其他汽车</t>
  </si>
  <si>
    <t>汽车零配件</t>
  </si>
  <si>
    <t>其他运输设备和维修</t>
  </si>
  <si>
    <t>回收资源的收集和处理</t>
  </si>
  <si>
    <t>建筑学</t>
  </si>
  <si>
    <t>建筑维修</t>
  </si>
  <si>
    <t>房地产经纪和租赁</t>
  </si>
  <si>
    <t>铁路交通</t>
  </si>
  <si>
    <t>公路运输（不包括私人交通工具）</t>
  </si>
  <si>
    <t>水运</t>
  </si>
  <si>
    <t>航空运输</t>
  </si>
  <si>
    <t>货运代理</t>
  </si>
  <si>
    <t>仓库</t>
  </si>
  <si>
    <t>交通杂费服务</t>
  </si>
  <si>
    <t>邮件/信函递送</t>
  </si>
  <si>
    <t>沟通</t>
  </si>
  <si>
    <t>信息服务</t>
  </si>
  <si>
    <t>互联网服务</t>
  </si>
  <si>
    <t>视频/音频/字符信息的制作</t>
  </si>
  <si>
    <t>医疗保健</t>
  </si>
  <si>
    <t>健康和卫生</t>
  </si>
  <si>
    <t>社会保险/社会福利</t>
  </si>
  <si>
    <t>护理</t>
  </si>
  <si>
    <t>货物租赁服务</t>
  </si>
  <si>
    <t>广告</t>
  </si>
  <si>
    <t>汽车维修和机修</t>
  </si>
  <si>
    <t>其他商业服务</t>
  </si>
  <si>
    <t>住宿业务</t>
  </si>
  <si>
    <t>餐饮服务</t>
  </si>
  <si>
    <t>洗衣、美发、美容、澡堂业务</t>
  </si>
  <si>
    <t>娱乐服务</t>
  </si>
  <si>
    <t>其他个人服务</t>
  </si>
  <si>
    <t>白饭</t>
  </si>
  <si>
    <t>大麦</t>
  </si>
  <si>
    <t>蔬菜（户外）</t>
  </si>
  <si>
    <t>蔬菜（设施）</t>
  </si>
  <si>
    <t>糖类作物</t>
  </si>
  <si>
    <t>饮料作物</t>
  </si>
  <si>
    <t>其他食用农作物</t>
  </si>
  <si>
    <t>饲料作物</t>
  </si>
  <si>
    <t>种子和幼苗</t>
  </si>
  <si>
    <t>鲜花和开花的树木</t>
  </si>
  <si>
    <t>其他非食用农作物</t>
  </si>
  <si>
    <t>乳制品</t>
  </si>
  <si>
    <t>猪</t>
  </si>
  <si>
    <t>鸡蛋</t>
  </si>
  <si>
    <t>肉鸡</t>
  </si>
  <si>
    <t>兽医行业</t>
  </si>
  <si>
    <t>农业服务（不包括兽医服务）</t>
  </si>
  <si>
    <t>特殊林产品（包括狩猎）</t>
  </si>
  <si>
    <t>海洋渔业</t>
  </si>
  <si>
    <t>海水养殖</t>
  </si>
  <si>
    <t>内陆水域渔业</t>
  </si>
  <si>
    <t>内陆水产养殖</t>
  </si>
  <si>
    <t>砾石/采石场</t>
  </si>
  <si>
    <t>其他矿物</t>
  </si>
  <si>
    <t>冷冻海鲜</t>
  </si>
  <si>
    <t>盐渍、干燥和熏制产品</t>
  </si>
  <si>
    <t>瓶装和罐装水产品</t>
  </si>
  <si>
    <t>粘贴产品</t>
  </si>
  <si>
    <t>其他海鲜产品</t>
  </si>
  <si>
    <t>谷物碾磨</t>
  </si>
  <si>
    <t>铣削</t>
  </si>
  <si>
    <t>面条</t>
  </si>
  <si>
    <t>面包</t>
  </si>
  <si>
    <t>农产品保鲜食品</t>
  </si>
  <si>
    <t>淀粉</t>
  </si>
  <si>
    <t>葡萄糖、糖浆、异构糖</t>
  </si>
  <si>
    <t>动植物油</t>
  </si>
  <si>
    <t>冷冻熟食</t>
  </si>
  <si>
    <t>蔬菜、寿司、便当</t>
  </si>
  <si>
    <t>其他杂货</t>
  </si>
  <si>
    <t>其他酒精饮料</t>
  </si>
  <si>
    <t>制冰</t>
  </si>
  <si>
    <t>喂养</t>
  </si>
  <si>
    <t>有机肥（单独列出的除外）</t>
  </si>
  <si>
    <t>细纱</t>
  </si>
  <si>
    <t>棉和短纤维织物（包括合成短纤维织物）</t>
  </si>
  <si>
    <t>丝绸和人造丝织物（包括合成长丝织物）</t>
  </si>
  <si>
    <t>其他纺织品</t>
  </si>
  <si>
    <t>针织面料</t>
  </si>
  <si>
    <t>其他纺织工业产品</t>
  </si>
  <si>
    <t>梭织服装</t>
  </si>
  <si>
    <t>针织服装</t>
  </si>
  <si>
    <t>其他衣物和个人物品</t>
  </si>
  <si>
    <t>地毯和地板覆盖物</t>
  </si>
  <si>
    <t>其他成衣纺织产品</t>
  </si>
  <si>
    <t>胶合板/层压木</t>
  </si>
  <si>
    <t>其他木制品</t>
  </si>
  <si>
    <t>木制家具</t>
  </si>
  <si>
    <t>金属家具</t>
  </si>
  <si>
    <t>木细木工</t>
  </si>
  <si>
    <t>其他家具和设备</t>
  </si>
  <si>
    <t>纸浆</t>
  </si>
  <si>
    <t>西洋纸/日本纸</t>
  </si>
  <si>
    <t>纸板</t>
  </si>
  <si>
    <t>铜版纸/建筑纸</t>
  </si>
  <si>
    <t>纸板箱</t>
  </si>
  <si>
    <t>其他纸容器</t>
  </si>
  <si>
    <t>纸制卫生材料和用品</t>
  </si>
  <si>
    <t>其他纸浆、纸、加工纸制品</t>
  </si>
  <si>
    <t>汽水工业产品</t>
  </si>
  <si>
    <t>无机颜料</t>
  </si>
  <si>
    <t>压缩气体/液化气体</t>
  </si>
  <si>
    <t>盐</t>
  </si>
  <si>
    <t>其他无机化工产品</t>
  </si>
  <si>
    <t>石化芳烃产品</t>
  </si>
  <si>
    <t>脂肪族中间体</t>
  </si>
  <si>
    <t>环状中间体、合成染料、有机颜料</t>
  </si>
  <si>
    <t>合成橡胶</t>
  </si>
  <si>
    <t>增塑剂</t>
  </si>
  <si>
    <t>其他有机化工产品</t>
  </si>
  <si>
    <t>热固性树脂</t>
  </si>
  <si>
    <t>热塑性树脂</t>
  </si>
  <si>
    <t>高性能树脂</t>
  </si>
  <si>
    <t>其他合成树脂</t>
  </si>
  <si>
    <t>油脂加工品/表面活性剂</t>
  </si>
  <si>
    <t>化妆品/牙膏</t>
  </si>
  <si>
    <t>画</t>
  </si>
  <si>
    <t>农药</t>
  </si>
  <si>
    <t>明胶/粘合剂</t>
  </si>
  <si>
    <t>摄影材料</t>
  </si>
  <si>
    <t>其他化工最终产品</t>
  </si>
  <si>
    <t>铺路材料</t>
  </si>
  <si>
    <t>轮胎内胎</t>
  </si>
  <si>
    <t>其他橡胶制品</t>
  </si>
  <si>
    <t>鞣革、皮革制品、毛皮（不包括皮鞋）</t>
  </si>
  <si>
    <t>玻璃纤维及其制品</t>
  </si>
  <si>
    <t>其他玻璃制品</t>
  </si>
  <si>
    <t>预拌混凝土</t>
  </si>
  <si>
    <t>水泥制品</t>
  </si>
  <si>
    <t>其他建筑土石制品</t>
  </si>
  <si>
    <t>碳/石墨产品</t>
  </si>
  <si>
    <t>生铁</t>
  </si>
  <si>
    <t>铁合金</t>
  </si>
  <si>
    <t>粗钢（转炉）</t>
  </si>
  <si>
    <t>粗钢（电炉）</t>
  </si>
  <si>
    <t>热轧钢</t>
  </si>
  <si>
    <t>钢管</t>
  </si>
  <si>
    <t>冷轧钢</t>
  </si>
  <si>
    <t>镀钢</t>
  </si>
  <si>
    <t>铸钢和锻钢</t>
  </si>
  <si>
    <t>铸铁管</t>
  </si>
  <si>
    <t>铸铁产品/锻造产品（铁）</t>
  </si>
  <si>
    <t>钢剪分切行业</t>
  </si>
  <si>
    <t>铅和锌（包括回收）</t>
  </si>
  <si>
    <t>铝（包括回收）</t>
  </si>
  <si>
    <t>其他有色金属锭</t>
  </si>
  <si>
    <t>电线/电缆</t>
  </si>
  <si>
    <t>光纤电缆</t>
  </si>
  <si>
    <t>铜制品</t>
  </si>
  <si>
    <t>铝轧制品</t>
  </si>
  <si>
    <t>有色金属材料</t>
  </si>
  <si>
    <t>其他有色金属产品</t>
  </si>
  <si>
    <t>建筑金属制品</t>
  </si>
  <si>
    <t>燃气/石油设备/加热/烹饪设备</t>
  </si>
  <si>
    <t>螺栓、螺母、铆钉、弹簧</t>
  </si>
  <si>
    <t>金属容器和罐头制造钣金产品</t>
  </si>
  <si>
    <t>管道配件、粉末和金属制品、工具</t>
  </si>
  <si>
    <t>锅炉</t>
  </si>
  <si>
    <t>涡轮</t>
  </si>
  <si>
    <t>原动机</t>
  </si>
  <si>
    <t>泵/压缩机</t>
  </si>
  <si>
    <t>物料搬运机</t>
  </si>
  <si>
    <t>冰箱/温湿度调节装置</t>
  </si>
  <si>
    <t>轴承</t>
  </si>
  <si>
    <t>其他通用机器</t>
  </si>
  <si>
    <t>农业机械</t>
  </si>
  <si>
    <t>建筑和采矿设备</t>
  </si>
  <si>
    <t>纺织机械</t>
  </si>
  <si>
    <t>生活相关产业机械</t>
  </si>
  <si>
    <t>化工机械</t>
  </si>
  <si>
    <t>铸造设备/塑料加工机械</t>
  </si>
  <si>
    <t>金属机床</t>
  </si>
  <si>
    <t>金工机械</t>
  </si>
  <si>
    <t>机械工具</t>
  </si>
  <si>
    <t>半导体制造设备</t>
  </si>
  <si>
    <t>真空设备/真空设备</t>
  </si>
  <si>
    <t>机器人</t>
  </si>
  <si>
    <t>其他生产机器</t>
  </si>
  <si>
    <t>复印机</t>
  </si>
  <si>
    <t>其他办公机器</t>
  </si>
  <si>
    <t>服务和娱乐设备</t>
  </si>
  <si>
    <t>测量设备</t>
  </si>
  <si>
    <t>医疗器材</t>
  </si>
  <si>
    <t>光学/镜头</t>
  </si>
  <si>
    <t>半导体元件</t>
  </si>
  <si>
    <t>集成电路</t>
  </si>
  <si>
    <t>平板、电子管</t>
  </si>
  <si>
    <t>记录媒体</t>
  </si>
  <si>
    <t>电子电路</t>
  </si>
  <si>
    <t>旋转电机</t>
  </si>
  <si>
    <t>变压器/变压器</t>
  </si>
  <si>
    <t>开关控制装置/配电板</t>
  </si>
  <si>
    <t>接线装置</t>
  </si>
  <si>
    <t>内燃机电气元件</t>
  </si>
  <si>
    <t>其他工业电气设备</t>
  </si>
  <si>
    <t>消费空调</t>
  </si>
  <si>
    <t>消费电器（不包括空调）</t>
  </si>
  <si>
    <t>电子应用设备</t>
  </si>
  <si>
    <t>电测仪器</t>
  </si>
  <si>
    <t>电灯泡</t>
  </si>
  <si>
    <t>电照明灯具</t>
  </si>
  <si>
    <t>电池</t>
  </si>
  <si>
    <t>其他电气设备</t>
  </si>
  <si>
    <t>有线电信设备</t>
  </si>
  <si>
    <t>手机</t>
  </si>
  <si>
    <t>无线电信设备（不包括手机）</t>
  </si>
  <si>
    <t>广播和电视接收器</t>
  </si>
  <si>
    <t>其他电讯设备</t>
  </si>
  <si>
    <t>视频设备/数码相机</t>
  </si>
  <si>
    <t>电声设备</t>
  </si>
  <si>
    <t>个人电脑</t>
  </si>
  <si>
    <t>电脑机身（个人电脑除外）</t>
  </si>
  <si>
    <t>电子电脑配件</t>
  </si>
  <si>
    <t>卡车、公共汽车和其他汽车</t>
  </si>
  <si>
    <t>两轮车</t>
  </si>
  <si>
    <t>汽车内燃机</t>
  </si>
  <si>
    <t>汽车零件</t>
  </si>
  <si>
    <t>钢船</t>
  </si>
  <si>
    <t>其他船只</t>
  </si>
  <si>
    <t>船用内燃机</t>
  </si>
  <si>
    <t>轨道车</t>
  </si>
  <si>
    <t>轨道车维修</t>
  </si>
  <si>
    <t>飞机</t>
  </si>
  <si>
    <t>飞机维修</t>
  </si>
  <si>
    <t>自行车</t>
  </si>
  <si>
    <t>其他运输机械</t>
  </si>
  <si>
    <t>个人用品</t>
  </si>
  <si>
    <t>钟</t>
  </si>
  <si>
    <t>乐器</t>
  </si>
  <si>
    <t>写作/文具</t>
  </si>
  <si>
    <t>信息记录</t>
  </si>
  <si>
    <t>住宅建筑（木结构）</t>
  </si>
  <si>
    <t>住宅建筑（非木结构）</t>
  </si>
  <si>
    <t>非住宅建筑（木结构）</t>
  </si>
  <si>
    <t>非住宅建筑（非木结构）</t>
  </si>
  <si>
    <t>道路相关公共工程</t>
  </si>
  <si>
    <t>农林相关公共工程</t>
  </si>
  <si>
    <t>铁路轨道建设</t>
  </si>
  <si>
    <t>电力设施建设</t>
  </si>
  <si>
    <t>电信设施建设</t>
  </si>
  <si>
    <t>商业电力</t>
  </si>
  <si>
    <t>内部发电</t>
  </si>
  <si>
    <t>供热行业</t>
  </si>
  <si>
    <t>自来水厂和简易自来水厂</t>
  </si>
  <si>
    <t>工业用水</t>
  </si>
  <si>
    <t>垃圾处理（公共）★★</t>
  </si>
  <si>
    <t>废物处理（工业）</t>
  </si>
  <si>
    <t>批发的</t>
  </si>
  <si>
    <t>人寿保险</t>
  </si>
  <si>
    <t>非人寿保险</t>
  </si>
  <si>
    <t>房地产经纪及管理业务</t>
  </si>
  <si>
    <t>房地产租赁业务</t>
  </si>
  <si>
    <t>铁路客运</t>
  </si>
  <si>
    <t>铁路货运</t>
  </si>
  <si>
    <t>公共汽车</t>
  </si>
  <si>
    <t>租出租车</t>
  </si>
  <si>
    <t>公路货运（不包括私人运输）</t>
  </si>
  <si>
    <t>私人交通工具（乘用车）</t>
  </si>
  <si>
    <t>私人交通工具（卡车）</t>
  </si>
  <si>
    <t>远洋运输</t>
  </si>
  <si>
    <t>沿海和内陆水运</t>
  </si>
  <si>
    <t>港口运输</t>
  </si>
  <si>
    <t>包装</t>
  </si>
  <si>
    <t>提供道路交通设施</t>
  </si>
  <si>
    <t>水运设施管理（国家公共管理）</t>
  </si>
  <si>
    <t>水运设施管理</t>
  </si>
  <si>
    <t>辅助水运服务</t>
  </si>
  <si>
    <t>航空设施管理（公共）</t>
  </si>
  <si>
    <t>航空设施管理</t>
  </si>
  <si>
    <t>航空服务</t>
  </si>
  <si>
    <t>旅行和其他交通相关服务</t>
  </si>
  <si>
    <t>固定电信</t>
  </si>
  <si>
    <t>移动通信</t>
  </si>
  <si>
    <t>电信附带服务</t>
  </si>
  <si>
    <t>公共广播</t>
  </si>
  <si>
    <t>商业广播</t>
  </si>
  <si>
    <t>有线广播</t>
  </si>
  <si>
    <t>视频/音频/文本信息的制作（不包括报纸/出版）</t>
  </si>
  <si>
    <t>报纸</t>
  </si>
  <si>
    <t>公务（中）</t>
  </si>
  <si>
    <t>公务（地区）★★</t>
  </si>
  <si>
    <t>学校教育（国家和公共）</t>
  </si>
  <si>
    <t>学校午餐（国家和公共）★★</t>
  </si>
  <si>
    <t>学校午餐（私立学校）★</t>
  </si>
  <si>
    <t>社会教育（国家/公共）★★</t>
  </si>
  <si>
    <t>社会教育（非营利）★</t>
  </si>
  <si>
    <t>其他教育培训机构（国家和公立）★★</t>
  </si>
  <si>
    <t>其他教育培训机构</t>
  </si>
  <si>
    <t>自然科学研究所（国家/公办） ★★</t>
  </si>
  <si>
    <t>人文社科研究机构（国家/公办）★★</t>
  </si>
  <si>
    <t>自然科学研究所（非营利）★</t>
  </si>
  <si>
    <t>人文社科研究机构（非营利）★</t>
  </si>
  <si>
    <t>自然科学研究所</t>
  </si>
  <si>
    <t>人文社科研究机构</t>
  </si>
  <si>
    <t>内部研发</t>
  </si>
  <si>
    <t>医疗（住院治疗）</t>
  </si>
  <si>
    <t>医疗护理（院外护理）</t>
  </si>
  <si>
    <t>医疗（牙科）</t>
  </si>
  <si>
    <t>医疗（配药）</t>
  </si>
  <si>
    <t>医疗（其他医疗服务）</t>
  </si>
  <si>
    <t>健康与卫生（国家和公共）★★</t>
  </si>
  <si>
    <t>社会保险业务</t>
  </si>
  <si>
    <t>社会福利（国家和公共）★★</t>
  </si>
  <si>
    <t>社会福利（非营利）★</t>
  </si>
  <si>
    <t>社会福利</t>
  </si>
  <si>
    <t>幼儿园</t>
  </si>
  <si>
    <t>护理（设施服务）</t>
  </si>
  <si>
    <t>护理（不包括设施服务）</t>
  </si>
  <si>
    <t>会员企业协会</t>
  </si>
  <si>
    <t>为家庭服务的民办非营利组织（不包括单独列出的）★</t>
  </si>
  <si>
    <t>货物租赁业务（不包括租车）</t>
  </si>
  <si>
    <t>租车业务</t>
  </si>
  <si>
    <t>汽车保养</t>
  </si>
  <si>
    <t>机修</t>
  </si>
  <si>
    <t>法律/财务/会计服务</t>
  </si>
  <si>
    <t>土木工程和建筑服务</t>
  </si>
  <si>
    <t>工人派遣服务</t>
  </si>
  <si>
    <t>建筑服务</t>
  </si>
  <si>
    <t>安全业务</t>
  </si>
  <si>
    <t>餐厅</t>
  </si>
  <si>
    <t>外卖/送餐服务</t>
  </si>
  <si>
    <t>洗衣业</t>
  </si>
  <si>
    <t>理发业务</t>
  </si>
  <si>
    <t>美容行业</t>
  </si>
  <si>
    <t>洗浴事业</t>
  </si>
  <si>
    <t>其他洗衣、美发、美容和浴室业务</t>
  </si>
  <si>
    <t>电影院</t>
  </si>
  <si>
    <t>表演厅（不包括电影院）和表演团体</t>
  </si>
  <si>
    <t>用于自行车比赛、赛马等的赛马场和车队。</t>
  </si>
  <si>
    <t>体育设施、公园、游乐园</t>
  </si>
  <si>
    <t>操场</t>
  </si>
  <si>
    <t>其他娱乐</t>
  </si>
  <si>
    <t>摄影</t>
  </si>
  <si>
    <t>礼仪业务</t>
  </si>
  <si>
    <t>各种维修业务（单独列出的除外）</t>
  </si>
  <si>
    <t>按项目分列的前 3 大温室气体排放量（吨）</t>
  </si>
  <si>
    <t>范围 1、2、3 计算的 CO2 排放量</t>
  </si>
  <si>
    <t>CN</t>
    <phoneticPr fontId="2"/>
  </si>
  <si>
    <t>プロパン</t>
    <phoneticPr fontId="2"/>
  </si>
  <si>
    <t>リサイクルによるCO2削減貢献とライフサイクル負荷(tonCO2)</t>
  </si>
  <si>
    <t>d電力波及CO2と全非再生可能CO2ケースの比較</t>
    <rPh sb="1" eb="3">
      <t>デンリョク</t>
    </rPh>
    <rPh sb="3" eb="5">
      <t>ハキュウ</t>
    </rPh>
    <rPh sb="9" eb="10">
      <t>ゼン</t>
    </rPh>
    <rPh sb="10" eb="11">
      <t>ヒ</t>
    </rPh>
    <rPh sb="11" eb="13">
      <t>サイセイ</t>
    </rPh>
    <rPh sb="13" eb="15">
      <t>カノウ</t>
    </rPh>
    <rPh sb="22" eb="24">
      <t>ヒカク</t>
    </rPh>
    <phoneticPr fontId="2"/>
  </si>
  <si>
    <t xml:space="preserve">Contribution to CO2 reduction through recycling and lifecycle load (tonCO2) </t>
    <phoneticPr fontId="2"/>
  </si>
  <si>
    <t>Comparison of electricity spillover CO2 and all non-renewable CO2 cases</t>
  </si>
  <si>
    <t>通過循環利用和生命週期負荷對減少二氧化碳的貢獻（噸二氧化碳）</t>
  </si>
  <si>
    <t>電力溢出二氧化碳和所有不可再生二氧化碳情況的比較</t>
  </si>
  <si>
    <t>재활용으로 CO2 감소 기여 및 수명주기 부하 (tonCO2)</t>
  </si>
  <si>
    <t>전력 파급 CO2와 완전 비 재생 가능 CO2 케이스의 비교</t>
  </si>
  <si>
    <t>มีส่วนร่วมในการลด CO2 ผ่านการรีไซเคิลและโหลดตลอดวงจรชีวิต (tonCO2)</t>
  </si>
  <si>
    <t>การเปรียบเทียบการปล่อย CO2 ของไฟฟ้าและกรณี CO2 ที่ไม่สามารถหมุนเวียนได้ทั้งหมด</t>
  </si>
  <si>
    <t>Kontribusi pengurangan CO2 melalui daur ulang dan beban siklus hidup (tonCO2)</t>
  </si>
  <si>
    <t>Perbandingan limpahan listrik CO2 dan semua kasus CO2 yang tidak terbarukan</t>
  </si>
  <si>
    <t>Contribución a la reducción de CO2 a través del reciclaje y la carga del ciclo de vida (tonCO2)</t>
  </si>
  <si>
    <t>Comparación del CO2 indirecto de electricidad y todos los casos de CO2 no renovable</t>
  </si>
  <si>
    <t>Contribution à la réduction de CO2 grâce au recyclage et à la charge du cycle de vie (tonneCO2)</t>
  </si>
  <si>
    <t>Comparaison des retombées de CO2 de l'électricité et de tous les cas de CO2 non renouvelables</t>
  </si>
  <si>
    <t>Beitrag zur CO2-Reduktion durch Recycling und Lebenszyklusbelastung (tCO2)</t>
  </si>
  <si>
    <t>Vergleich von Strom-Spillover-CO2 und allen nicht erneuerbaren CO2-Fällen</t>
  </si>
  <si>
    <t>Вклад в сокращение выбросов CO2 за счет переработки и нагрузки в течение жизненного цикла (тонны CO2)</t>
  </si>
  <si>
    <t>Сравнение перетоков электроэнергии CO2 и всех случаев невозобновляемых выбросов CO2</t>
  </si>
  <si>
    <t>المساهمة في تقليل ثاني أكسيد الكربون من خلال إعادة التدوير وحمل دورة الحياة (طن من ثاني أكسيد الكربون)</t>
  </si>
  <si>
    <t>مقارنة بين تسرب الكهرباء CO2 وجميع حالات CO2 غير المتجددة</t>
  </si>
  <si>
    <t xml:space="preserve">Đóng góp vào việc giảm CO2 thông qua tái chế và tải trọng vòng đời (tấnCO2) </t>
    <phoneticPr fontId="2"/>
  </si>
  <si>
    <r>
      <t>So sánh CO2 tràn điện và tất cả các tr</t>
    </r>
    <r>
      <rPr>
        <sz val="11"/>
        <color theme="1"/>
        <rFont val="游ゴシック"/>
        <family val="2"/>
        <scheme val="minor"/>
      </rPr>
      <t>ư</t>
    </r>
    <r>
      <rPr>
        <sz val="11"/>
        <color theme="1"/>
        <rFont val="游ゴシック"/>
        <family val="2"/>
        <charset val="128"/>
        <scheme val="minor"/>
      </rPr>
      <t>ờng hợp CO2 không tái tạo</t>
    </r>
  </si>
  <si>
    <t xml:space="preserve">Bidrag till CO2-minskning genom återvinning och livscykelbelastning (tonCO2) </t>
    <phoneticPr fontId="2"/>
  </si>
  <si>
    <t>Jämförelse av elspillover CO2 och alla icke-förnybara CO2-fall</t>
  </si>
  <si>
    <r>
      <rPr>
        <sz val="21"/>
        <color rgb="FF202124"/>
        <rFont val="ＭＳ ゴシック"/>
        <family val="3"/>
        <charset val="128"/>
      </rPr>
      <t>通</t>
    </r>
    <r>
      <rPr>
        <sz val="21"/>
        <color rgb="FF202124"/>
        <rFont val="Microsoft JhengHei"/>
        <family val="2"/>
        <charset val="136"/>
      </rPr>
      <t>过循环利用和生命周期负荷对减少二氧化碳的贡献（吨二氧化碳）</t>
    </r>
    <phoneticPr fontId="2"/>
  </si>
  <si>
    <r>
      <t xml:space="preserve"> </t>
    </r>
    <r>
      <rPr>
        <sz val="11"/>
        <color theme="1"/>
        <rFont val="游ゴシック"/>
        <family val="3"/>
        <charset val="134"/>
        <scheme val="minor"/>
      </rPr>
      <t>电</t>
    </r>
    <r>
      <rPr>
        <sz val="11"/>
        <color theme="1"/>
        <rFont val="游ゴシック"/>
        <family val="2"/>
        <charset val="128"/>
        <scheme val="minor"/>
      </rPr>
      <t>力溢出二氧化碳和所有不可再生二氧化碳情况的比</t>
    </r>
    <r>
      <rPr>
        <sz val="11"/>
        <color theme="1"/>
        <rFont val="游ゴシック"/>
        <family val="3"/>
        <charset val="134"/>
        <scheme val="minor"/>
      </rPr>
      <t>较</t>
    </r>
  </si>
  <si>
    <t>加工済み</t>
    <rPh sb="0" eb="2">
      <t>カコウ</t>
    </rPh>
    <rPh sb="2" eb="3">
      <t>ズ</t>
    </rPh>
    <phoneticPr fontId="2"/>
  </si>
  <si>
    <t>製造済み</t>
    <rPh sb="0" eb="2">
      <t>セイゾウ</t>
    </rPh>
    <rPh sb="2" eb="3">
      <t>ズ</t>
    </rPh>
    <phoneticPr fontId="2"/>
  </si>
  <si>
    <t>サービスのため不必要</t>
    <rPh sb="7" eb="10">
      <t>フヒツヨウ</t>
    </rPh>
    <phoneticPr fontId="2"/>
  </si>
  <si>
    <t>素材生産のため特定できず</t>
    <rPh sb="0" eb="2">
      <t>ソザイ</t>
    </rPh>
    <rPh sb="2" eb="4">
      <t>セイサン</t>
    </rPh>
    <rPh sb="7" eb="9">
      <t>トクテイ</t>
    </rPh>
    <phoneticPr fontId="2"/>
  </si>
  <si>
    <t>部品生産のため特定できず</t>
    <rPh sb="0" eb="2">
      <t>ブヒン</t>
    </rPh>
    <rPh sb="2" eb="4">
      <t>セイサン</t>
    </rPh>
    <rPh sb="7" eb="9">
      <t>トクテイ</t>
    </rPh>
    <phoneticPr fontId="2"/>
  </si>
  <si>
    <t>processed</t>
  </si>
  <si>
    <t>Manufactured</t>
  </si>
  <si>
    <t>unnecessary for service</t>
  </si>
  <si>
    <t>Unable to identify due to material production</t>
  </si>
  <si>
    <t>Unable to identify due to parts production</t>
  </si>
  <si>
    <t>處理</t>
  </si>
  <si>
    <t>製造</t>
  </si>
  <si>
    <t>服務不需要</t>
  </si>
  <si>
    <t>因材料生產無法識別</t>
  </si>
  <si>
    <t>因零件生產無法識別</t>
  </si>
  <si>
    <t>แปรรูป</t>
  </si>
  <si>
    <t>ผลิต</t>
  </si>
  <si>
    <t>ไม่จำเป็นสำหรับการบริการ</t>
  </si>
  <si>
    <t>ไม่สามารถระบุได้เนื่องจากการผลิตวัสดุ</t>
  </si>
  <si>
    <t>ไม่สามารถระบุได้เนื่องจากการผลิตชิ้นส่วน</t>
  </si>
  <si>
    <t>가공됨</t>
    <phoneticPr fontId="2"/>
  </si>
  <si>
    <r>
      <t xml:space="preserve"> </t>
    </r>
    <r>
      <rPr>
        <sz val="11"/>
        <color theme="1"/>
        <rFont val="Malgun Gothic"/>
        <family val="2"/>
        <charset val="129"/>
      </rPr>
      <t>제조됨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2"/>
  </si>
  <si>
    <t>부품 생산을 위해 확인할 수 없음</t>
  </si>
  <si>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없어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소재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생산을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위해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없어</t>
    </r>
    <phoneticPr fontId="2"/>
  </si>
  <si>
    <t>서비스로 인해 불필요</t>
  </si>
  <si>
    <t>diproses</t>
  </si>
  <si>
    <t>Diproduksi</t>
  </si>
  <si>
    <t>tidak perlu untuk layanan</t>
  </si>
  <si>
    <t>Tidak dapat mengidentifikasi karena produksi material</t>
  </si>
  <si>
    <t>Tidak dapat mengidentifikasi karena produksi suku cadang</t>
  </si>
  <si>
    <t>procesada</t>
  </si>
  <si>
    <t>Fabricado</t>
  </si>
  <si>
    <t>innecesario para el servicio</t>
  </si>
  <si>
    <t>No se puede identificar debido a la producción de material</t>
  </si>
  <si>
    <t>No se puede identificar debido a la producción de piezas</t>
  </si>
  <si>
    <t>traité</t>
  </si>
  <si>
    <t>Fabriqué</t>
  </si>
  <si>
    <t>inutile pour le service</t>
  </si>
  <si>
    <t>Impossible d'identifier en raison de la production matérielle</t>
  </si>
  <si>
    <t>Impossible d'identifier en raison de la production de pièces</t>
  </si>
  <si>
    <t>verarbeitet</t>
  </si>
  <si>
    <t>Hergestellt</t>
  </si>
  <si>
    <t>unnötig für den Service</t>
  </si>
  <si>
    <t>Aufgrund der Materialherstellung nicht identifizierbar</t>
  </si>
  <si>
    <t>Wegen Teilefertigung nicht identifizierbar</t>
  </si>
  <si>
    <t>обработанный</t>
  </si>
  <si>
    <t>Изготовлено</t>
  </si>
  <si>
    <t>ненужный для службы</t>
  </si>
  <si>
    <t>Невозможно идентифицировать из-за материального производства</t>
  </si>
  <si>
    <t>Невозможно идентифицировать из-за производства деталей</t>
  </si>
  <si>
    <t>bearbetas</t>
  </si>
  <si>
    <t>Tillverkad</t>
  </si>
  <si>
    <t>onödigt för service</t>
  </si>
  <si>
    <t>Kan inte identifieras på grund av materialproduktion</t>
  </si>
  <si>
    <t>Det går inte att identifiera på grund av tillverkning av delar</t>
  </si>
  <si>
    <t>xử lý</t>
  </si>
  <si>
    <t>Được sản xuất</t>
  </si>
  <si>
    <t>không cần thiết cho dịch vụ</t>
  </si>
  <si>
    <t>Không xác định được do nguyên liệu sản xuất</t>
  </si>
  <si>
    <t>Không thể xác định do sản xuất bộ phận</t>
  </si>
  <si>
    <r>
      <rPr>
        <sz val="21"/>
        <color rgb="FF202124"/>
        <rFont val="Microsoft JhengHei"/>
        <family val="2"/>
        <charset val="136"/>
      </rPr>
      <t>处理</t>
    </r>
    <r>
      <rPr>
        <sz val="21"/>
        <color rgb="FF202124"/>
        <rFont val="Arial"/>
        <family val="2"/>
      </rPr>
      <t xml:space="preserve"> </t>
    </r>
    <phoneticPr fontId="2"/>
  </si>
  <si>
    <t xml:space="preserve">制造 </t>
    <phoneticPr fontId="2"/>
  </si>
  <si>
    <r>
      <t>服</t>
    </r>
    <r>
      <rPr>
        <sz val="11"/>
        <color theme="1"/>
        <rFont val="Microsoft JhengHei"/>
        <family val="2"/>
        <charset val="136"/>
      </rPr>
      <t>务</t>
    </r>
    <r>
      <rPr>
        <sz val="11"/>
        <color theme="1"/>
        <rFont val="游ゴシック"/>
        <family val="2"/>
        <charset val="128"/>
        <scheme val="minor"/>
      </rPr>
      <t xml:space="preserve">不需要 </t>
    </r>
    <phoneticPr fontId="2"/>
  </si>
  <si>
    <r>
      <t>因材料生</t>
    </r>
    <r>
      <rPr>
        <sz val="11"/>
        <color theme="1"/>
        <rFont val="Microsoft JhengHei"/>
        <family val="2"/>
        <charset val="136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Microsoft JhengHei"/>
        <family val="2"/>
        <charset val="136"/>
      </rPr>
      <t>识</t>
    </r>
    <r>
      <rPr>
        <sz val="11"/>
        <color theme="1"/>
        <rFont val="游ゴシック"/>
        <family val="3"/>
        <charset val="128"/>
        <scheme val="minor"/>
      </rPr>
      <t>别</t>
    </r>
    <phoneticPr fontId="2"/>
  </si>
  <si>
    <r>
      <t xml:space="preserve"> 因零件生</t>
    </r>
    <r>
      <rPr>
        <sz val="11"/>
        <color theme="1"/>
        <rFont val="游ゴシック"/>
        <family val="3"/>
        <charset val="134"/>
        <scheme val="minor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游ゴシック"/>
        <family val="3"/>
        <charset val="134"/>
        <scheme val="minor"/>
      </rPr>
      <t>识别</t>
    </r>
  </si>
  <si>
    <t>معالجتها</t>
  </si>
  <si>
    <t>مصنعة</t>
  </si>
  <si>
    <t>غير ضروري للخدمة</t>
  </si>
  <si>
    <t>غير قادر على تحديد بسبب إنتاج المواد</t>
  </si>
  <si>
    <t>غير قادر على تحديد بسبب إنتاج الأجزاء</t>
  </si>
  <si>
    <t>Kansho</t>
  </si>
  <si>
    <t>Edamame</t>
  </si>
  <si>
    <t>Satoimo</t>
  </si>
  <si>
    <t>Yamanoimo</t>
  </si>
  <si>
    <t>Soba</t>
  </si>
  <si>
    <t>Sugi</t>
  </si>
  <si>
    <t>Hinoki</t>
  </si>
  <si>
    <t>Aka/Kuromatsu</t>
  </si>
  <si>
    <t>Karamatsu, Ezomatsu, Todomatsu</t>
  </si>
  <si>
    <t>Matsutake</t>
  </si>
  <si>
    <t>Hiratake</t>
  </si>
  <si>
    <t>Bunshimeji</t>
  </si>
  <si>
    <t>Maitake</t>
  </si>
  <si>
    <t>Sardines</t>
  </si>
  <si>
    <t>Yellowtail</t>
  </si>
  <si>
    <t>Kichiji</t>
  </si>
  <si>
    <t>Hataha</t>
  </si>
  <si>
    <t>Isaki</t>
  </si>
  <si>
    <t>Ikago</t>
  </si>
  <si>
    <t>Surumeika</t>
  </si>
  <si>
    <t>Konbu</t>
  </si>
  <si>
    <t>Nori</t>
  </si>
  <si>
    <t>Mozuku</t>
  </si>
  <si>
    <t>Wakasagi</t>
  </si>
  <si>
    <t>Ayu</t>
  </si>
  <si>
    <t>Shirauo</t>
  </si>
  <si>
    <t>Senbei</t>
  </si>
  <si>
    <t>biscuit</t>
  </si>
  <si>
    <t>glucose</t>
  </si>
  <si>
    <t>margarine</t>
  </si>
  <si>
    <t>roux</t>
  </si>
  <si>
    <t>natto</t>
  </si>
  <si>
    <t>Fu・Yakifu</t>
  </si>
  <si>
    <t>Shochu</t>
  </si>
  <si>
    <t>liqueurs</t>
  </si>
  <si>
    <t>Kibiso</t>
  </si>
  <si>
    <t>Nylon</t>
  </si>
  <si>
    <t>polyester</t>
  </si>
  <si>
    <t>moquette</t>
  </si>
  <si>
    <t>Okes</t>
  </si>
  <si>
    <t>Argon</t>
  </si>
  <si>
    <t>Acrylonitrile</t>
  </si>
  <si>
    <t>Cyclohexane</t>
  </si>
  <si>
    <t>Polycarbonate</t>
  </si>
  <si>
    <t>latex</t>
  </si>
  <si>
    <t>lotion</t>
  </si>
  <si>
    <t>Oshiroi</t>
  </si>
  <si>
    <t>Insecticide</t>
  </si>
  <si>
    <t>herbicide</t>
  </si>
  <si>
    <t>rodenticide</t>
  </si>
  <si>
    <t>jikatabi</t>
  </si>
  <si>
    <t>ampoule</t>
  </si>
  <si>
    <t>ferronickel</t>
  </si>
  <si>
    <t>rivet</t>
  </si>
  <si>
    <t>Hocho</t>
  </si>
  <si>
    <t>Barista</t>
  </si>
  <si>
    <t>Thyristor</t>
  </si>
  <si>
    <t>MCU</t>
  </si>
  <si>
    <t>SRAM</t>
  </si>
  <si>
    <t>CCD</t>
  </si>
  <si>
    <t>Japot</t>
  </si>
  <si>
    <t>Locomotive</t>
  </si>
  <si>
    <t>piano</t>
  </si>
  <si>
    <t>palette</t>
  </si>
  <si>
    <t>Conservation</t>
  </si>
  <si>
    <t>Koshinsho</t>
  </si>
  <si>
    <t>oxygène</t>
  </si>
  <si>
    <t>isolant</t>
  </si>
  <si>
    <t>plat en fer</t>
  </si>
  <si>
    <t>Composants electroniques</t>
  </si>
  <si>
    <t>traitement de la poussière</t>
  </si>
  <si>
    <t>équipement d'usine</t>
  </si>
  <si>
    <t>Coût du transport entrant</t>
  </si>
  <si>
    <t>Frais de port</t>
  </si>
  <si>
    <t>frais de déplacement professionnel</t>
  </si>
  <si>
    <t>Indemnité de trajet</t>
  </si>
  <si>
    <t>investissement</t>
  </si>
  <si>
    <t>Agencements</t>
  </si>
  <si>
    <t>achat</t>
  </si>
  <si>
    <t>Facilité</t>
  </si>
  <si>
    <t>Transport entrant</t>
  </si>
  <si>
    <t>transport maritime</t>
  </si>
  <si>
    <t>Frais de voyage</t>
  </si>
  <si>
    <t>Frais de déplacement</t>
  </si>
  <si>
    <t>produits chimiques</t>
  </si>
  <si>
    <t>Produits en céramique, argile et pierre</t>
  </si>
  <si>
    <t>acier</t>
  </si>
  <si>
    <t>traitement des déchets</t>
  </si>
  <si>
    <t>Transport/courrier</t>
  </si>
  <si>
    <t>Finances/Assurances</t>
  </si>
  <si>
    <t>Machine polyvalente</t>
  </si>
  <si>
    <t>Produits chimiques inorganiques</t>
  </si>
  <si>
    <t>céramique</t>
  </si>
  <si>
    <t>Autres composants électroniques</t>
  </si>
  <si>
    <t>Transport routier (hors transport privé)</t>
  </si>
  <si>
    <t>expédition de fret</t>
  </si>
  <si>
    <t>transport privé</t>
  </si>
  <si>
    <t>Gaz comprimé/Gaz liquéfié</t>
  </si>
  <si>
    <t>acier finition à froid</t>
  </si>
  <si>
    <t>circuit électrique</t>
  </si>
  <si>
    <t>Élimination des déchets (industriels)</t>
  </si>
  <si>
    <t>Construction non résidentielle (construction non en bois)</t>
  </si>
  <si>
    <t>Transport routier de marchandises (hors transport privé)</t>
  </si>
  <si>
    <t>Transport privé (voiture de tourisme)</t>
  </si>
  <si>
    <t>Pompe/compresseur</t>
  </si>
  <si>
    <t>oxygène gazeux</t>
  </si>
  <si>
    <t>Isolateurs (y compris les isolateurs) pour haute pression spéciale</t>
  </si>
  <si>
    <t>acier laminé à froid</t>
  </si>
  <si>
    <t>Autres cartes de circuits électroniques</t>
  </si>
  <si>
    <t>Usine/Entrepôt</t>
  </si>
  <si>
    <t>transport par camion</t>
  </si>
  <si>
    <t>Utiliser le transport</t>
  </si>
  <si>
    <t>Voiture de tourisme ordinaire/petite</t>
  </si>
  <si>
    <t>bus partagé</t>
  </si>
  <si>
    <t>Financement privé (SIFIM)</t>
  </si>
  <si>
    <t>Autre pompe</t>
  </si>
  <si>
    <t>déchets alcalins</t>
  </si>
  <si>
    <t>déchets plastiques</t>
  </si>
  <si>
    <t>les copeaux de bois</t>
  </si>
  <si>
    <t>Recyclage : Déchets de fer pour les barres d'acier</t>
  </si>
  <si>
    <t>Pour reproduction : Ni</t>
  </si>
  <si>
    <t>Pour reproduction : MIX cuivre</t>
  </si>
  <si>
    <t>Pour la reproduction : MIX or</t>
  </si>
  <si>
    <t>Pour le recyclage : ferraille d'aluminium pour la coulée</t>
  </si>
  <si>
    <t>Pour reproduction : MIX plastique</t>
  </si>
  <si>
    <t>bouteille</t>
  </si>
  <si>
    <t>plateau</t>
  </si>
  <si>
    <t>Bouteille d'alcool</t>
  </si>
  <si>
    <t>matériau de moulage en plastique</t>
  </si>
  <si>
    <t>riz brun (comestible avec graines)</t>
  </si>
  <si>
    <t>riz brun (non comestible, sauf graines)</t>
  </si>
  <si>
    <t>Déchets de riz</t>
  </si>
  <si>
    <t>la paille de riz</t>
  </si>
  <si>
    <t>blé (domestique)</t>
  </si>
  <si>
    <t>blé (importé)</t>
  </si>
  <si>
    <t>Orge à six rangs (domestique)</t>
  </si>
  <si>
    <t>Orge Nijo (orge à bière)</t>
  </si>
  <si>
    <t>orge</t>
  </si>
  <si>
    <t>Orge (importé)</t>
  </si>
  <si>
    <t>pommes de terre</t>
  </si>
  <si>
    <t>soja (domestique)</t>
  </si>
  <si>
    <t>Soja (importé)</t>
  </si>
  <si>
    <t>haricots rouges</t>
  </si>
  <si>
    <t>Haricots adzuki</t>
  </si>
  <si>
    <t>raton laveur</t>
  </si>
  <si>
    <t>Autres légumineuses</t>
  </si>
  <si>
    <t>Citrouille (extérieur)</t>
  </si>
  <si>
    <t>Poivron (extérieur)</t>
  </si>
  <si>
    <t>Concombre (extérieur)</t>
  </si>
  <si>
    <t>Melon (extérieur)</t>
  </si>
  <si>
    <t>Pastèque (extérieur)</t>
  </si>
  <si>
    <t>Aubergine (extérieur)</t>
  </si>
  <si>
    <t>Tomates (extérieur)</t>
  </si>
  <si>
    <t>Fraises (extérieur)</t>
  </si>
  <si>
    <t>Pois Saya (extérieur)</t>
  </si>
  <si>
    <t>le maïs sucré</t>
  </si>
  <si>
    <t>Haricots verts (extérieur)</t>
  </si>
  <si>
    <t>Autres légumes fruits (extérieur)</t>
  </si>
  <si>
    <t>chou</t>
  </si>
  <si>
    <t>chou chinois</t>
  </si>
  <si>
    <t>Épinards (extérieur)</t>
  </si>
  <si>
    <t>Oignons verts (extérieur)</t>
  </si>
  <si>
    <t>oignon</t>
  </si>
  <si>
    <t>Ciboulette chinoise (extérieur)</t>
  </si>
  <si>
    <t>Mitsuba (extérieur)</t>
  </si>
  <si>
    <t>Shungiku (extérieur)</t>
  </si>
  <si>
    <t>Ail</t>
  </si>
  <si>
    <t>Laitue (extérieur)</t>
  </si>
  <si>
    <t>Céleri (extérieur)</t>
  </si>
  <si>
    <t>choufleur</t>
  </si>
  <si>
    <t>brocoli</t>
  </si>
  <si>
    <t>Komatsuna (extérieur)</t>
  </si>
  <si>
    <t>Asperges (extérieur)</t>
  </si>
  <si>
    <t>Fouki (extérieur)</t>
  </si>
  <si>
    <t>pousses de bambou</t>
  </si>
  <si>
    <t>Chingensaï (extérieur)</t>
  </si>
  <si>
    <t>Autres légumes-feuilles et tiges (extérieur)</t>
  </si>
  <si>
    <t>Un radis</t>
  </si>
  <si>
    <t>actions</t>
  </si>
  <si>
    <t>Carottes</t>
  </si>
  <si>
    <t>Bardane</t>
  </si>
  <si>
    <t>racine de lotus</t>
  </si>
  <si>
    <t>Gingembre</t>
  </si>
  <si>
    <t>Autres légumes racines</t>
  </si>
  <si>
    <t>Citrouille (installation)</t>
  </si>
  <si>
    <t>poivre vert (facilité)</t>
  </si>
  <si>
    <t>Concombre (installation)</t>
  </si>
  <si>
    <t>Melon (installation)</t>
  </si>
  <si>
    <t>Pastèque (installation)</t>
  </si>
  <si>
    <t>Aubergine (installation)</t>
  </si>
  <si>
    <t>Tomate (installation)</t>
  </si>
  <si>
    <t>Fraise (installation)</t>
  </si>
  <si>
    <t>Sayaendo (installation)</t>
  </si>
  <si>
    <t>Haricots verts (installation)</t>
  </si>
  <si>
    <t>Autres fruits et légumes (établissement)</t>
  </si>
  <si>
    <t>Épinards (installation)</t>
  </si>
  <si>
    <t>oignon vert (installation)</t>
  </si>
  <si>
    <t>Ciboulette chinoise (installation)</t>
  </si>
  <si>
    <t>Mitsuba (installation)</t>
  </si>
  <si>
    <t>Shungiku (installation)</t>
  </si>
  <si>
    <t>Laitue (installation)</t>
  </si>
  <si>
    <t>Céleri (installation)</t>
  </si>
  <si>
    <t>Komatsuna (installation)</t>
  </si>
  <si>
    <t>Asperges (installation)</t>
  </si>
  <si>
    <t>Fuki (installation)</t>
  </si>
  <si>
    <t>Chingensai (installation)</t>
  </si>
  <si>
    <t>germes de soja</t>
  </si>
  <si>
    <t>Autres légumes à feuilles et à tiges (établissement)</t>
  </si>
  <si>
    <t>Légumes-racines (installation)</t>
  </si>
  <si>
    <t>mandarine</t>
  </si>
  <si>
    <t>Autres agrumes</t>
  </si>
  <si>
    <t>la croissance des plantes d'agrumes</t>
  </si>
  <si>
    <t>pomme</t>
  </si>
  <si>
    <t>croissance des pommiers</t>
  </si>
  <si>
    <t>Grain de raisin</t>
  </si>
  <si>
    <t>Pas de Japon</t>
  </si>
  <si>
    <t>pas de western</t>
  </si>
  <si>
    <t>Les pêches</t>
  </si>
  <si>
    <t>Prune</t>
  </si>
  <si>
    <t>père</t>
  </si>
  <si>
    <t>nèfle</t>
  </si>
  <si>
    <t>ce qui suit</t>
  </si>
  <si>
    <t>châtaigne</t>
  </si>
  <si>
    <t>Kiwi</t>
  </si>
  <si>
    <t>ananas</t>
  </si>
  <si>
    <t>Autres fruits</t>
  </si>
  <si>
    <t>Croissance des plantes d'autres fruits</t>
  </si>
  <si>
    <t>canne à sucre</t>
  </si>
  <si>
    <t>Betterave à sucre</t>
  </si>
  <si>
    <t>Grains de café, fèves de cacao (importés)</t>
  </si>
  <si>
    <t>thé</t>
  </si>
  <si>
    <t>saut</t>
  </si>
  <si>
    <t>croissance du théier</t>
  </si>
  <si>
    <t>autres céréales</t>
  </si>
  <si>
    <t>Colza</t>
  </si>
  <si>
    <t>Autres cultures oléagineuses</t>
  </si>
  <si>
    <t>Cultures cultivées comestibles non classées ailleurs</t>
  </si>
  <si>
    <t>Pâturage</t>
  </si>
  <si>
    <t>maïs vert</t>
  </si>
  <si>
    <t>Sorgho</t>
  </si>
  <si>
    <t>Autres cultures fourragères</t>
  </si>
  <si>
    <t>graines/plants</t>
  </si>
  <si>
    <t>ampoules</t>
  </si>
  <si>
    <t>Semis (arbres à fleurs)</t>
  </si>
  <si>
    <t>fleurs coupées</t>
  </si>
  <si>
    <t>plantes en pot</t>
  </si>
  <si>
    <t>Arbre à fleurs (arbre adulte)</t>
  </si>
  <si>
    <t>semis de fleurs</t>
  </si>
  <si>
    <t>Autres fleurs et arbres</t>
  </si>
  <si>
    <t>tabac en feuilles</t>
  </si>
  <si>
    <t>Caoutchouc brut (importé)</t>
  </si>
  <si>
    <t>Coton (importé)</t>
  </si>
  <si>
    <t>estomac</t>
  </si>
  <si>
    <t>Cultures arables non comestibles n.c.a.</t>
  </si>
  <si>
    <t>lait cru</t>
  </si>
  <si>
    <t>veaux laitiers (de boucherie)</t>
  </si>
  <si>
    <t>Veaux laitiers (pour l'engraissement de la viande)</t>
  </si>
  <si>
    <t>vaches laitières</t>
  </si>
  <si>
    <t>Augmentation de la croissance des veaux laitiers (pour la traite) (équivalent vache adulte)</t>
  </si>
  <si>
    <t>fumier</t>
  </si>
  <si>
    <t>Bovins de boucherie de boucherie (y compris les variations du nombre d'équivalents bovins adultes)</t>
  </si>
  <si>
    <t>veaux d'engraissement</t>
  </si>
  <si>
    <t>Porcs (y compris les changements dans le nombre de porcs élevés en termes de porcs adultes.)</t>
  </si>
  <si>
    <t>œuf de poule</t>
  </si>
  <si>
    <t>Déchets de poulets (y compris les changements dans le nombre de poulets élevés équivalents aux poulets adultes.)</t>
  </si>
  <si>
    <t>oeuf anormal</t>
  </si>
  <si>
    <t>fumier de poulet</t>
  </si>
  <si>
    <t>viande de poulet</t>
  </si>
  <si>
    <t>laine</t>
  </si>
  <si>
    <t>Cheval</t>
  </si>
  <si>
    <t>cheval léger</t>
  </si>
  <si>
    <t>cocon</t>
  </si>
  <si>
    <t>chèvre</t>
  </si>
  <si>
    <t>Mouton</t>
  </si>
  <si>
    <t>Miel</t>
  </si>
  <si>
    <t>oeufs de caille</t>
  </si>
  <si>
    <t>Élevage d'animaux non répertoriés ailleurs</t>
  </si>
  <si>
    <t>Industrie vétérinaire</t>
  </si>
  <si>
    <t>Installation de séchage commune</t>
  </si>
  <si>
    <t>district d'amélioration des terres</t>
  </si>
  <si>
    <t>contrôle aérien</t>
  </si>
  <si>
    <t>Lieu de tri commun de fruits et légumes</t>
  </si>
  <si>
    <t>Entreprise commune de culture de jeunes plants pour la riziculture</t>
  </si>
  <si>
    <t>Entreprise de semis</t>
  </si>
  <si>
    <t>Entreprise d'oeufs</t>
  </si>
  <si>
    <t>Autres services agricoles</t>
  </si>
  <si>
    <t>Semis pour la montagne</t>
  </si>
  <si>
    <t>Destination du matériel (base d'arbre debout)</t>
  </si>
  <si>
    <t>Croissance accrue du boisement</t>
  </si>
  <si>
    <t>Autres conifères</t>
  </si>
  <si>
    <t>Bois franc</t>
  </si>
  <si>
    <t>Bois brut de champignons shiitake</t>
  </si>
  <si>
    <t>Bois brut pour bois de chauffage et charbon de bois</t>
  </si>
  <si>
    <t>Matériel (importé)</t>
  </si>
  <si>
    <t>Shiitaké (cru)</t>
  </si>
  <si>
    <t>Shiitaké (séché)</t>
  </si>
  <si>
    <t>Nomko</t>
  </si>
  <si>
    <t>champignon enoki</t>
  </si>
  <si>
    <t>pleurote roi</t>
  </si>
  <si>
    <t>Autres champignons</t>
  </si>
  <si>
    <t>Autres produits forestiers comestibles</t>
  </si>
  <si>
    <t>bois de bambou</t>
  </si>
  <si>
    <t>bois de chauffage</t>
  </si>
  <si>
    <t>charbon</t>
  </si>
  <si>
    <t>Autres produits forestiers spéciaux non comestibles</t>
  </si>
  <si>
    <t>Thon</t>
  </si>
  <si>
    <t>Poisson porte-épée</t>
  </si>
  <si>
    <t>Bonite</t>
  </si>
  <si>
    <t>les requins</t>
  </si>
  <si>
    <t>Saumon et truite</t>
  </si>
  <si>
    <t>ce blanc</t>
  </si>
  <si>
    <t>hareng</t>
  </si>
  <si>
    <t>chinchard</t>
  </si>
  <si>
    <t>maquereau</t>
  </si>
  <si>
    <t>Balaou du Pacifique</t>
  </si>
  <si>
    <t>Flet et Flet</t>
  </si>
  <si>
    <t>la morue</t>
  </si>
  <si>
    <t>Maquereau d'Atka</t>
  </si>
  <si>
    <t>Balle de riz</t>
  </si>
  <si>
    <t>congres</t>
  </si>
  <si>
    <t>Tachy</t>
  </si>
  <si>
    <t>Daurade</t>
  </si>
  <si>
    <t>maquereau espagnol</t>
  </si>
  <si>
    <t>Loup de mer</t>
  </si>
  <si>
    <t>patate douce</t>
  </si>
  <si>
    <t>poisson-globe</t>
  </si>
  <si>
    <t>autres poissons</t>
  </si>
  <si>
    <t>Homard</t>
  </si>
  <si>
    <t>Crevette Kuruma</t>
  </si>
  <si>
    <t>Autres crevettes</t>
  </si>
  <si>
    <t>crabe des neiges</t>
  </si>
  <si>
    <t>crabe rouge</t>
  </si>
  <si>
    <t>Chardons</t>
  </si>
  <si>
    <t>Autres crabes</t>
  </si>
  <si>
    <t>Ormeau</t>
  </si>
  <si>
    <t>coquille de turban</t>
  </si>
  <si>
    <t>Palourdes</t>
  </si>
  <si>
    <t>Coquille</t>
  </si>
  <si>
    <t>Autres coquillages</t>
  </si>
  <si>
    <t>calmar rouge</t>
  </si>
  <si>
    <t>Autres calmars</t>
  </si>
  <si>
    <t>Profession</t>
  </si>
  <si>
    <t>Poulpe</t>
  </si>
  <si>
    <t>oursin</t>
  </si>
  <si>
    <t>mammifères marins</t>
  </si>
  <si>
    <t>Autres animaux aquatiques</t>
  </si>
  <si>
    <t>Autres algues</t>
  </si>
  <si>
    <t>Chasse à la baleine (baleines)</t>
  </si>
  <si>
    <t>Pêche maritime (importation)</t>
  </si>
  <si>
    <t>Saumon coho</t>
  </si>
  <si>
    <t>Maji</t>
  </si>
  <si>
    <t>Veste rayée</t>
  </si>
  <si>
    <t>pas encore</t>
  </si>
  <si>
    <t>patauger</t>
  </si>
  <si>
    <t>Huîtres (avec coquille)</t>
  </si>
  <si>
    <t>jet de mer</t>
  </si>
  <si>
    <t>perle</t>
  </si>
  <si>
    <t>Wakamé</t>
  </si>
  <si>
    <t>nacre</t>
  </si>
  <si>
    <t>Huîtres</t>
  </si>
  <si>
    <t>Augmentation de la croissance des espèces de poissons d'élevage</t>
  </si>
  <si>
    <t>Saumon et truite de rivière</t>
  </si>
  <si>
    <t>Ouananiche et truite</t>
  </si>
  <si>
    <t>Viens</t>
  </si>
  <si>
    <t>carassin</t>
  </si>
  <si>
    <t>Ugui et Oikawa</t>
  </si>
  <si>
    <t>anguille</t>
  </si>
  <si>
    <t>Mouche</t>
  </si>
  <si>
    <t>palourde</t>
  </si>
  <si>
    <t>Crevette</t>
  </si>
  <si>
    <t>Flore et faune aquatiques non classées ailleurs</t>
  </si>
  <si>
    <t>truite</t>
  </si>
  <si>
    <t>Autres espèces de poissons comestibles</t>
  </si>
  <si>
    <t>perles d'eau douce</t>
  </si>
  <si>
    <t>poissons d'ornement</t>
  </si>
  <si>
    <t>Minerai de fer</t>
  </si>
  <si>
    <t>Minerai d'or et minerai d'argent (contenu)</t>
  </si>
  <si>
    <t>Charbon et lignite (charbon propre)</t>
  </si>
  <si>
    <t>huile brute</t>
  </si>
  <si>
    <t>gaz de gisement de pétrole</t>
  </si>
  <si>
    <t>Gaz de gisement de gaz/gaz de gisement de charbon (structurel)</t>
  </si>
  <si>
    <t>Gaz de gisement de gaz, gaz de gisement de charbon (soluble dans l'eau)</t>
  </si>
  <si>
    <t>Autre pétrole brut et gaz naturel</t>
  </si>
  <si>
    <t>Granit et roches similaires (produits)</t>
  </si>
  <si>
    <t>Quartz trachyte et roches similaires (produits)</t>
  </si>
  <si>
    <t>Andésite et roches similaires (produits)</t>
  </si>
  <si>
    <t>Cendre (produit)</t>
  </si>
  <si>
    <t>grès (produit)</t>
  </si>
  <si>
    <t>Ardoise (produit)</t>
  </si>
  <si>
    <t>sable, gravier, pavé</t>
  </si>
  <si>
    <t>Autres carrières, sable/gravier/pavé</t>
  </si>
  <si>
    <t>Pierre concassée</t>
  </si>
  <si>
    <t>Pierre taillée</t>
  </si>
  <si>
    <t>Autre pierre concassée</t>
  </si>
  <si>
    <t>calcaire</t>
  </si>
  <si>
    <t>silice</t>
  </si>
  <si>
    <t>sable de silice</t>
  </si>
  <si>
    <t>Dolomie</t>
  </si>
  <si>
    <t>Kibushi/schiste argileux (concentré)</t>
  </si>
  <si>
    <t>Argile de Gairome (minerai brut)</t>
  </si>
  <si>
    <t>Argile de Gairome (concentré)</t>
  </si>
  <si>
    <t>Feldspath (concentré)</t>
  </si>
  <si>
    <t>Granit vieilli (minerai brut)</t>
  </si>
  <si>
    <t>Granit patiné (concentré)</t>
  </si>
  <si>
    <t>Pierre de poterie (concentré)</t>
  </si>
  <si>
    <t>Minéraux pour autres matières premières céramiques</t>
  </si>
  <si>
    <t>Autre argile</t>
  </si>
  <si>
    <t>Autres minéraux non métalliques</t>
  </si>
  <si>
    <t>Pierre ponce (pour l'exportation)</t>
  </si>
  <si>
    <t>Wagyu femelle</t>
  </si>
  <si>
    <t>Castration Wagyu</t>
  </si>
  <si>
    <t>Mâle de bœuf japonais</t>
  </si>
  <si>
    <t>vache laitière femelle</t>
  </si>
  <si>
    <t>castration vache laitière</t>
  </si>
  <si>
    <t>vache mâle</t>
  </si>
  <si>
    <t>Femelle vache croisée</t>
  </si>
  <si>
    <t>Castration des bovins croisés</t>
  </si>
  <si>
    <t>Mâle bovin croisé</t>
  </si>
  <si>
    <t>Autre bœuf</t>
  </si>
  <si>
    <t>Castration d'autres bovins</t>
  </si>
  <si>
    <t>Autre vache mâle</t>
  </si>
  <si>
    <t>veau</t>
  </si>
  <si>
    <t>porc</t>
  </si>
  <si>
    <t>Poulet à viande (poulet de chair)</t>
  </si>
  <si>
    <t>déchets de poulet</t>
  </si>
  <si>
    <t>Autres poulets de chair</t>
  </si>
  <si>
    <t>la viande de cheval</t>
  </si>
  <si>
    <t>Autre viande</t>
  </si>
  <si>
    <t>peau de vache</t>
  </si>
  <si>
    <t>petite peau de vache</t>
  </si>
  <si>
    <t>peau de porc</t>
  </si>
  <si>
    <t>peau de cheval</t>
  </si>
  <si>
    <t>les organes internes</t>
  </si>
  <si>
    <t>viande volaille sous-produits de transformation</t>
  </si>
  <si>
    <t>Sous-produits d'abattage (dont sous-produits de la transformation de la volaille), etc.</t>
  </si>
  <si>
    <t>viande transformée</t>
  </si>
  <si>
    <t>Sous-produits d'abattage (y compris les sous-produits de la transformation de la viande et du poulet) produits par les entités de gestion agricole</t>
  </si>
  <si>
    <t>Produits carnés transformés Produits semi-finis et produits en cours de fabrication</t>
  </si>
  <si>
    <t>Bouteille de viande, conserves</t>
  </si>
  <si>
    <t>Cuisson, bouteilles spéciales, conserves</t>
  </si>
  <si>
    <t>Bouteilles d'élevage, produits semi-finis en conserve et en-cours</t>
  </si>
  <si>
    <t>Le Lait</t>
  </si>
  <si>
    <t>lait transformé</t>
  </si>
  <si>
    <t>boisson au lait</t>
  </si>
  <si>
    <t>Boisson lactique</t>
  </si>
  <si>
    <t>Lait fermenté</t>
  </si>
  <si>
    <t>lait entier en poudre</t>
  </si>
  <si>
    <t>les préparations pour nourrissons</t>
  </si>
  <si>
    <t>Le lait écrémé en poudre</t>
  </si>
  <si>
    <t>Lait concentré sucré, lait concentré non sucré, lait concentré sucré écrémé</t>
  </si>
  <si>
    <t>Beurre</t>
  </si>
  <si>
    <t>fromage</t>
  </si>
  <si>
    <t>crème</t>
  </si>
  <si>
    <t>crème glacée</t>
  </si>
  <si>
    <t>lait glacé</t>
  </si>
  <si>
    <t>glace au lacto</t>
  </si>
  <si>
    <t>Produit par des fermes laitières</t>
  </si>
  <si>
    <t>Produits laitiers semi-finis et produits en cours de fabrication</t>
  </si>
  <si>
    <t>fruits de mer frais surgelés</t>
  </si>
  <si>
    <t>fruits de mer surgelés emballés</t>
  </si>
  <si>
    <t>Sous-produit</t>
  </si>
  <si>
    <t>Produits salés et salés</t>
  </si>
  <si>
    <t>Séchage et sardines séchées</t>
  </si>
  <si>
    <t>produits kun</t>
  </si>
  <si>
    <t>Produits semi-finis salés, séchés et fumés et produits en cours de fabrication</t>
  </si>
  <si>
    <t>Produits marins en bouteille et en conserve</t>
  </si>
  <si>
    <t>Produits de poisson semi-finis en bouteilles, produits en conserve et produits en cours de transformation</t>
  </si>
  <si>
    <t>Produit en pâte</t>
  </si>
  <si>
    <t>Produits pâteux semi-finis et en cours de fabrication</t>
  </si>
  <si>
    <t>algues transformées</t>
  </si>
  <si>
    <t>Autres fruits de mer</t>
  </si>
  <si>
    <t>Autres produits de la mer semi-finis et produits en cours de fabrication</t>
  </si>
  <si>
    <t>Riz poli</t>
  </si>
  <si>
    <t>orge polie</t>
  </si>
  <si>
    <t>Riz poli et lies moulues</t>
  </si>
  <si>
    <t>farine</t>
  </si>
  <si>
    <t>Autre fraisage</t>
  </si>
  <si>
    <t>Nouilles</t>
  </si>
  <si>
    <t>Autre production de l'entité de gestion agricole de meunerie</t>
  </si>
  <si>
    <t>Nouilles semi-finies et travaux en cours</t>
  </si>
  <si>
    <t>Pain nature</t>
  </si>
  <si>
    <t>Pain sucré</t>
  </si>
  <si>
    <t>Autre pain</t>
  </si>
  <si>
    <t>Boulangerie fabrication au détail</t>
  </si>
  <si>
    <t>Pain produit par les entités de gestion agricole</t>
  </si>
  <si>
    <t>Produits panifiés semi-finis et produits en cours de fabrication</t>
  </si>
  <si>
    <t>Des bonbons</t>
  </si>
  <si>
    <t>Chocolat</t>
  </si>
  <si>
    <t>chewing-gum</t>
  </si>
  <si>
    <t>Confiserie de riz</t>
  </si>
  <si>
    <t>Bonbons japonais</t>
  </si>
  <si>
    <t>Bonbons occidentaux</t>
  </si>
  <si>
    <t>collations</t>
  </si>
  <si>
    <t>Confiserie à l'huile</t>
  </si>
  <si>
    <t>Autres douceurs</t>
  </si>
  <si>
    <t>confiserie glacée</t>
  </si>
  <si>
    <t>cacao en poudre (non sucré)</t>
  </si>
  <si>
    <t>cacao ajusté</t>
  </si>
  <si>
    <t>gâteau au cacao</t>
  </si>
  <si>
    <t>chocolat matière première</t>
  </si>
  <si>
    <t>Chocolat occidental</t>
  </si>
  <si>
    <t>Dessert glacé</t>
  </si>
  <si>
    <t>Fabrication et vente au détail de confiseries</t>
  </si>
  <si>
    <t>Production de l'entité de gestion agricole de la confiserie</t>
  </si>
  <si>
    <t>Produits semi-finis de confiserie et produits en cours de fabrication</t>
  </si>
  <si>
    <t>Bouteilles et canettes de fruits</t>
  </si>
  <si>
    <t>Légumes en bouteille et en conserve</t>
  </si>
  <si>
    <t>bouteille de confiture, conserves</t>
  </si>
  <si>
    <t>jus de tomate</t>
  </si>
  <si>
    <t>Autres boissons végétales</t>
  </si>
  <si>
    <t>Jus de fruit concentré de matière première</t>
  </si>
  <si>
    <t>Produits agricoles en bouteille et en conserve produits par des organismes de gestion agricole</t>
  </si>
  <si>
    <t>Bouteilles agricoles, produits semi-finis en conserve et en-cours</t>
  </si>
  <si>
    <t>Légumes et fruits marinés</t>
  </si>
  <si>
    <t>Légumes et fruits surgelés</t>
  </si>
  <si>
    <t>Autres conserves agricoles</t>
  </si>
  <si>
    <t>Produits agricoles conservés (à l'exclusion des aliments en bouteille et en conserve) produits par des entités de gestion agricole</t>
  </si>
  <si>
    <t>Conserves agricoles (hors bouteilles et conserves) Produits semi-finis et en-cours</t>
  </si>
  <si>
    <t>sucre de betterave</t>
  </si>
  <si>
    <t>sucre de canne</t>
  </si>
  <si>
    <t>Sucre raffiné (matière première importée)</t>
  </si>
  <si>
    <t>Produits semi-finis et en cours de fabrication de sucre raffiné</t>
  </si>
  <si>
    <t>contenant du sucre</t>
  </si>
  <si>
    <t>mélasse</t>
  </si>
  <si>
    <t>pulpe de betterave</t>
  </si>
  <si>
    <t>amidon</t>
  </si>
  <si>
    <t>gâteau d'amidon</t>
  </si>
  <si>
    <t>Produits semi-finis amylacés et produits en cours de fabrication</t>
  </si>
  <si>
    <t>sirop d'amidon</t>
  </si>
  <si>
    <t>Sucre isomérisé</t>
  </si>
  <si>
    <t>Glucose, sirop d'amidon, produit semi-fini de sucre isomérisé et en-cours</t>
  </si>
  <si>
    <t>l'huile de soja</t>
  </si>
  <si>
    <t>l'huile de colza</t>
  </si>
  <si>
    <t>l'huile de son de riz</t>
  </si>
  <si>
    <t>huile de sésame</t>
  </si>
  <si>
    <t>Autres huiles végétales comestibles</t>
  </si>
  <si>
    <t>Huile végétale non comestible</t>
  </si>
  <si>
    <t>Huiles et graisses végétales semi-finies et en-cours</t>
  </si>
  <si>
    <t>suif de boeuf</t>
  </si>
  <si>
    <t>graisse de porc</t>
  </si>
  <si>
    <t>l'huile de poisson</t>
  </si>
  <si>
    <t>autres huiles animales</t>
  </si>
  <si>
    <t>Graisses et huiles animales semi-finies et en-cours</t>
  </si>
  <si>
    <t>graisse à tartiner</t>
  </si>
  <si>
    <t>raccourcissement</t>
  </si>
  <si>
    <t>Autres huiles et graisses transformées comestibles</t>
  </si>
  <si>
    <t>Huiles et graisses transformées Produits semi-finis et produits en cours de fabrication</t>
  </si>
  <si>
    <t>plat à base de soja</t>
  </si>
  <si>
    <t>Tourteau de colza</t>
  </si>
  <si>
    <t>Tourteau de son de riz</t>
  </si>
  <si>
    <t>gâteau à l'huile de sésame</t>
  </si>
  <si>
    <t>Autres tourteaux d'huile alimentaire</t>
  </si>
  <si>
    <t>tourteau non comestible</t>
  </si>
  <si>
    <t>Goûter</t>
  </si>
  <si>
    <t>Sauce soja, acides aminés comestibles</t>
  </si>
  <si>
    <t>Worcestershire, Chuno, sauce riche</t>
  </si>
  <si>
    <t>Autres ressources</t>
  </si>
  <si>
    <t>le vinaigre</t>
  </si>
  <si>
    <t>épices</t>
  </si>
  <si>
    <t>glutamate monosodique</t>
  </si>
  <si>
    <t>Assaisonnement non classé ailleurs</t>
  </si>
  <si>
    <t>Production de l'entité de gestion agricole des assaisonnements</t>
  </si>
  <si>
    <t>Produits semi-finis d'assaisonnement et produits en cours de fabrication</t>
  </si>
  <si>
    <t>plats cuisinés surgelés</t>
  </si>
  <si>
    <t>Produits semi-finis et en-cours de plats cuisinés surgelés</t>
  </si>
  <si>
    <t>nourriture cornue</t>
  </si>
  <si>
    <t>Produits semi-finis en sachet autoclave et produits en cours</t>
  </si>
  <si>
    <t>légumes verts</t>
  </si>
  <si>
    <t>Sushis/Bentō</t>
  </si>
  <si>
    <t>Légumes, sushis, boîtes à lunch fabrication au détail</t>
  </si>
  <si>
    <t>Légumes, sushis, bento produits par des organismes de gestion agricole</t>
  </si>
  <si>
    <t>Légumes, sushis, produits semi-finis pour le déjeuner et produits en cours de fabrication</t>
  </si>
  <si>
    <t>Cantine scolaire (nationale et publique) ★★</t>
  </si>
  <si>
    <t>Cantine scolaire (école privée)★</t>
  </si>
  <si>
    <t>Tofu et tofu frit</t>
  </si>
  <si>
    <t>tofu congelé</t>
  </si>
  <si>
    <t>Pâte de haricots</t>
  </si>
  <si>
    <t>Aliments pour bétail (sauf listés séparément)</t>
  </si>
  <si>
    <t>protéine végétale</t>
  </si>
  <si>
    <t>Levure</t>
  </si>
  <si>
    <t>Koji, graine de koji, malt</t>
  </si>
  <si>
    <t>Kirimochi et gâteaux de riz emballés (hors sucreries japonaises)</t>
  </si>
  <si>
    <t>Compléments alimentaires (sous forme de comprimés, gélules, etc.)</t>
  </si>
  <si>
    <t>Produits d'épicerie non classés ailleurs</t>
  </si>
  <si>
    <t>Autres produits alimentaires produits par les entités de gestion agricole</t>
  </si>
  <si>
    <t>Autres produits alimentaires semi-finis et produits en cours de fabrication</t>
  </si>
  <si>
    <t>Saké</t>
  </si>
  <si>
    <t>saké doux</t>
  </si>
  <si>
    <t>Sous-produit du saké</t>
  </si>
  <si>
    <t>sous-produit du mirin</t>
  </si>
  <si>
    <t>Saké en cours de fabrication et semi-fini</t>
  </si>
  <si>
    <t>Bière</t>
  </si>
  <si>
    <t>sous-produit de la bière</t>
  </si>
  <si>
    <t>Bière à faible teneur en malt</t>
  </si>
  <si>
    <t>Produits de bière en cours de fabrication et produits semi-finis</t>
  </si>
  <si>
    <t>Brandy</t>
  </si>
  <si>
    <t>Produits de whisky en cours de transformation et produits semi-finis</t>
  </si>
  <si>
    <t>saké synthétique</t>
  </si>
  <si>
    <t>liqueur de fruits</t>
  </si>
  <si>
    <t>esprits</t>
  </si>
  <si>
    <t>Divers sakés (à l'exclusion de la bière à faible teneur en malt)</t>
  </si>
  <si>
    <t>alcool additif</t>
  </si>
  <si>
    <t>Autres produits alcooliques en cours de transformation et produits semi-finis</t>
  </si>
  <si>
    <t>Thé vert</t>
  </si>
  <si>
    <t>Autre thé</t>
  </si>
  <si>
    <t>café</t>
  </si>
  <si>
    <t>Produit par des entités productrices de thé et de café</t>
  </si>
  <si>
    <t>Produits semi-finis thé/café et travaux en cours</t>
  </si>
  <si>
    <t>boisson gazeuse</t>
  </si>
  <si>
    <t>boisson aux fruits</t>
  </si>
  <si>
    <t>boisson au thé</t>
  </si>
  <si>
    <t>boisson au café</t>
  </si>
  <si>
    <t>Lait de soja</t>
  </si>
  <si>
    <t>Eau minérale</t>
  </si>
  <si>
    <t>Boissons sportives/fonctionnelles</t>
  </si>
  <si>
    <t>boisson laitière</t>
  </si>
  <si>
    <t>Boissons non alcoolisées non classées ailleurs</t>
  </si>
  <si>
    <t>Produits semi-finis de boissons gazeuses et travaux en cours</t>
  </si>
  <si>
    <t>glace de terre</t>
  </si>
  <si>
    <t>glace de poisson</t>
  </si>
  <si>
    <t>glace pilée en sac</t>
  </si>
  <si>
    <t>Aliment composé</t>
  </si>
  <si>
    <t>aliments pour animaux de compagnie</t>
  </si>
  <si>
    <t>Alimentation unique</t>
  </si>
  <si>
    <t>Alimenter les produits semi-finis et les produits en cours de fabrication</t>
  </si>
  <si>
    <t>fertilisant organique</t>
  </si>
  <si>
    <t>Engrais organiques (sauf listés séparément) Produits semi-finis et produits en cours de fabrication</t>
  </si>
  <si>
    <t>le tabac</t>
  </si>
  <si>
    <t>Produits du tabac en cours de transformation et produits semi-finis</t>
  </si>
  <si>
    <t>Soie brute à la machine (y compris le fil de balle)</t>
  </si>
  <si>
    <t>bisu</t>
  </si>
  <si>
    <t>Autres fils de soie latéraux</t>
  </si>
  <si>
    <t>Fil de coton pur (y compris fil de coton tombé)</t>
  </si>
  <si>
    <t>Fils de coton mélangés (y compris fils de coton tombés)</t>
  </si>
  <si>
    <t>Fils de viscose et fibres discontinues (y compris les mélanges)</t>
  </si>
  <si>
    <t>Filé acrylique (y compris les mélanges)</t>
  </si>
  <si>
    <t>Fils de polyester filés (y compris les mélanges)</t>
  </si>
  <si>
    <t>Autres filés de fibres chimiques</t>
  </si>
  <si>
    <t>fil de pure laine</t>
  </si>
  <si>
    <t>laine polaire mélangée</t>
  </si>
  <si>
    <t>fil mélangé</t>
  </si>
  <si>
    <t>Autres filés</t>
  </si>
  <si>
    <t>fil à coudre en coton, fil de coton</t>
  </si>
  <si>
    <t>Fil à coudre de soie (soie grège), fil de soie (soie grège)</t>
  </si>
  <si>
    <t>suture synthétique</t>
  </si>
  <si>
    <t>Autre fil de fibres synthétiques</t>
  </si>
  <si>
    <t>Autre fil</t>
  </si>
  <si>
    <t>Fil volumineux</t>
  </si>
  <si>
    <t>Fils semi-finis et produits en cours de fabrication</t>
  </si>
  <si>
    <t>popeline, drap</t>
  </si>
  <si>
    <t>Kanakin, sac, tenjiku, tissu fin, flanelle</t>
  </si>
  <si>
    <t>velours, corten</t>
  </si>
  <si>
    <t>Crêpe</t>
  </si>
  <si>
    <t>Autres tissus larges en coton</t>
  </si>
  <si>
    <t>Autres tissus teints en fils larges de coton</t>
  </si>
  <si>
    <t>Coton blanc (tissu blanchi, tissu tenugui, tissu yukata)</t>
  </si>
  <si>
    <t>Autres tissus de coton étroits</t>
  </si>
  <si>
    <t>tissu éponge</t>
  </si>
  <si>
    <t>tissu de fibres de viscose</t>
  </si>
  <si>
    <t>tissu filé acrylique</t>
  </si>
  <si>
    <t>tissu de filé de polyester</t>
  </si>
  <si>
    <t>Autres tissus de filés de fibres chimiques</t>
  </si>
  <si>
    <t>Couverture en coton/sufu/fibres synthétiques</t>
  </si>
  <si>
    <t>Externalisation des industries non manufacturières</t>
  </si>
  <si>
    <t>Tissus en coton et fibres discontinues (y compris les tissus en fibres synthétiques discontinues) Produits semi-finis et en-cours</t>
  </si>
  <si>
    <t>Habutae (y compris tissage mixte) (large)</t>
  </si>
  <si>
    <t>Crêpes (soie) (large)</t>
  </si>
  <si>
    <t>Autres tissus larges en soie</t>
  </si>
  <si>
    <t>Chirimen (les plus étroits)</t>
  </si>
  <si>
    <t>Autres tissus de soie étroits</t>
  </si>
  <si>
    <t>Fabrique de soie</t>
  </si>
  <si>
    <t>tissu de rayonne viscose</t>
  </si>
  <si>
    <t>tissu de fibres longues cupra</t>
  </si>
  <si>
    <t>Tissu à fibres longues en acétate</t>
  </si>
  <si>
    <t>Tissus de soie et de rayonne (y compris les tissus synthétiques à fibres longues), etc.</t>
  </si>
  <si>
    <t>cordon de pneu en fibre chimique</t>
  </si>
  <si>
    <t>Tissu de soie (traitement des salaires)</t>
  </si>
  <si>
    <t>Rayonne viscose, cupra, tissu de filament d'acétate (traitement des salaires)</t>
  </si>
  <si>
    <t>Tissu synthétique fibres longues (traitement salarial)</t>
  </si>
  <si>
    <t>Tissus de soie et de rayonne (y compris les tissus synthétiques à fibres longues) produits semi-finis et travaux en cours</t>
  </si>
  <si>
    <t>tissu lâche</t>
  </si>
  <si>
    <t>Autres tissus duvetés</t>
  </si>
  <si>
    <t>Étoffe de laine</t>
  </si>
  <si>
    <t>Autres tissus de laine (y compris la laine)</t>
  </si>
  <si>
    <t>tissu de lin</t>
  </si>
  <si>
    <t>tissu étroit</t>
  </si>
  <si>
    <t>Textiles non classés ailleurs</t>
  </si>
  <si>
    <t>Tissu de laine (traitement sous contrat)</t>
  </si>
  <si>
    <t>Tissu de chanvre (traitement sous contrat)</t>
  </si>
  <si>
    <t>Tissu étroit (traitement des salaires)</t>
  </si>
  <si>
    <t>Autres textiles (traitement salarial)</t>
  </si>
  <si>
    <t>Autres produits textiles semi-finis et en-cours</t>
  </si>
  <si>
    <t>tissu en maille circulaire en coton</t>
  </si>
  <si>
    <t>Tissu tricoté circulaire synthétique</t>
  </si>
  <si>
    <t>Autres tricots circulaires fibreux</t>
  </si>
  <si>
    <t>tricot chaîne</t>
  </si>
  <si>
    <t>Tissus à mailles plates (y compris les produits semi-finis)</t>
  </si>
  <si>
    <t>Tricots semi-finis et produits en cours de fabrication</t>
  </si>
  <si>
    <t>Décapage, blanchiment, teinture de tissus de coton, fibres et lin</t>
  </si>
  <si>
    <t>Décapage, blanchiment et teinture de tissus de fils de fibres synthétiques, finition à la machine de tissus de fibres synthétiques de type chanvre</t>
  </si>
  <si>
    <t>Tissu de soie et de rayonne Dégraissage, blanchiment, teinture</t>
  </si>
  <si>
    <t>Dégraissage, blanchiment, teinture de tissus synthétiques à fibres longues, finition à la machine de tissus en fibres synthétiques de type rayonne</t>
  </si>
  <si>
    <t>Teinture et tri à la machine de tissus de laine</t>
  </si>
  <si>
    <t>agencement de machines textiles</t>
  </si>
  <si>
    <t>Teinture et finition à la main des tissus en coton</t>
  </si>
  <si>
    <t>Teinture et finissage à la main des tissus de soie</t>
  </si>
  <si>
    <t>Autres textiles Traitement manuel Teinture et tri</t>
  </si>
  <si>
    <t>Teinture et agencement de fibres de type coton, teinture de fils de coton</t>
  </si>
  <si>
    <t>Teinture de fils synthétiques, autres teintures de fils</t>
  </si>
  <si>
    <t>Maille/Dentelle Teinture/Tri</t>
  </si>
  <si>
    <t>Teinture et tri de produits textiles divers (y compris lainage)</t>
  </si>
  <si>
    <t>Dégraissage/blanchiment/teinture/tri textile (traitement payant)</t>
  </si>
  <si>
    <t>Dégraissage/blanchiment/teinture/tri (traitement payant)</t>
  </si>
  <si>
    <t>Teinture et finissage à la main de textiles en coton</t>
  </si>
  <si>
    <t>Traitement manuel des tissus de soie Teinture et tri</t>
  </si>
  <si>
    <t>Autre traitement textile manuel Teinture et arrangement (traitement de récompense)</t>
  </si>
  <si>
    <t>Teinture et agencement de fibres de type coton et de fils de coton (traitement payant)</t>
  </si>
  <si>
    <t>Teinture de fils de fibres synthétiques et autres fils (traitement payant)</t>
  </si>
  <si>
    <t>Dégraissage, blanchiment, teinture, tri de tissus tricotés (traitement payant)</t>
  </si>
  <si>
    <t>Teinture/arrangement de marchandises diverses textiles (y compris lainage) (traitement des coûts)</t>
  </si>
  <si>
    <t>Fibre synthétique</t>
  </si>
  <si>
    <t>Autres textiles (dont chanvre)</t>
  </si>
  <si>
    <t>polyéthylène</t>
  </si>
  <si>
    <t>Cordes, filets, etc.</t>
  </si>
  <si>
    <t>Filets autres que les filets de pêche</t>
  </si>
  <si>
    <t>Corde, filet semi-fini et travaux en cours</t>
  </si>
  <si>
    <t>tissu de dentelle de broderie</t>
  </si>
  <si>
    <t>tissu de dentelle tricoté</t>
  </si>
  <si>
    <t>tissu de dentelle aux fuseaux</t>
  </si>
  <si>
    <t>tresser</t>
  </si>
  <si>
    <t>Autres dentelles et articles divers</t>
  </si>
  <si>
    <t>Coiffure</t>
  </si>
  <si>
    <t>Coton futon (y compris coton de rembourrage)</t>
  </si>
  <si>
    <t>Tissu en feutre de presse (y compris l'aiguille), tissu non tissé (sec)</t>
  </si>
  <si>
    <t>produits en feutre de presse</t>
  </si>
  <si>
    <t>tissus enduits, tissus imperméables</t>
  </si>
  <si>
    <t>Papier crête (carton jacquard)</t>
  </si>
  <si>
    <t>Produits textiles bruts, n.c.a.</t>
  </si>
  <si>
    <t>Produits semi-finis et produits en cours de fabrication de l'industrie textile, non classés ailleurs</t>
  </si>
  <si>
    <t>veste de costume</t>
  </si>
  <si>
    <t>pantalon de costume</t>
  </si>
  <si>
    <t>Pardessus</t>
  </si>
  <si>
    <t>Vestes et pardessus uniformes</t>
  </si>
  <si>
    <t>pantalon uniforme</t>
  </si>
  <si>
    <t>Plumes caoutchoutées, imperméables, plumes en vinyle</t>
  </si>
  <si>
    <t>Veste de costume une pièce</t>
  </si>
  <si>
    <t>jupes et pantalons</t>
  </si>
  <si>
    <t>chemisier</t>
  </si>
  <si>
    <t>par-dessus un imperméable</t>
  </si>
  <si>
    <t>Uniformes pour filles et filles adultes</t>
  </si>
  <si>
    <t>vêtements pour bébés</t>
  </si>
  <si>
    <t>Vêtements de bureau, de travail et sanitaires</t>
  </si>
  <si>
    <t>vêtements de sport</t>
  </si>
  <si>
    <t>Vestes et pardessus adultes hommes et garçons</t>
  </si>
  <si>
    <t>Pantalons pour hommes et garçons adultes</t>
  </si>
  <si>
    <t>Vestes et pardessus pour femmes et filles adultes</t>
  </si>
  <si>
    <t>Jupes et pantalons pour filles et filles adultes</t>
  </si>
  <si>
    <t>chemise</t>
  </si>
  <si>
    <t>Autres chemises</t>
  </si>
  <si>
    <t>sous-vêtements en tissu de coton</t>
  </si>
  <si>
    <t>Autres sous-vêtements textiles</t>
  </si>
  <si>
    <t>Vêtements de nuit en textile (à l'exception du style japonais)</t>
  </si>
  <si>
    <t>Prêt-à-porter japonais et obi (articles cousus)</t>
  </si>
  <si>
    <t>Tabi (y compris produits similaires et produits semi-finis)</t>
  </si>
  <si>
    <t>Autres produits de kimono (y compris les produits en maille)</t>
  </si>
  <si>
    <t>Produits semi-finis et en-cours de vêtement textile</t>
  </si>
  <si>
    <t>Vestes et manteaux (y compris blazers, pulls, etc.)</t>
  </si>
  <si>
    <t>Pantalons/jupes</t>
  </si>
  <si>
    <t>bébé survêtement</t>
  </si>
  <si>
    <t>Chemises extérieures en tricot</t>
  </si>
  <si>
    <t>Chandails, cardigans et gilets pour hommes et garçons adultes</t>
  </si>
  <si>
    <t>Chandails, cardigans et gilets pour femmes et filles adultes</t>
  </si>
  <si>
    <t>pantalons et jupes de sport</t>
  </si>
  <si>
    <t>Maillot de bain mer, pantalon mer, arrivée plage</t>
  </si>
  <si>
    <t>Autres vêtements d'extérieur et chemises (y compris les uniformes scolaires, les uniformes, les vêtements de travail, etc.)</t>
  </si>
  <si>
    <t>sous-vêtement</t>
  </si>
  <si>
    <t>Culottes et shorts</t>
  </si>
  <si>
    <t>slips et jupons</t>
  </si>
  <si>
    <t>vêtements de nuit</t>
  </si>
  <si>
    <t>Usure corrective</t>
  </si>
  <si>
    <t>Vêtements tricotés semi-finis et travaux en cours</t>
  </si>
  <si>
    <t>chaussettes</t>
  </si>
  <si>
    <t>Culotte bas</t>
  </si>
  <si>
    <t>Autres chaussettes</t>
  </si>
  <si>
    <t>collants</t>
  </si>
  <si>
    <t>gants en tricot pour vêtements</t>
  </si>
  <si>
    <t>gants de travail en tricot</t>
  </si>
  <si>
    <t>Autres gants</t>
  </si>
  <si>
    <t>chapeau tissé</t>
  </si>
  <si>
    <t>Autres chapeaux (y compris feutre, tricot et corps de chapeau)</t>
  </si>
  <si>
    <t>Vêtements en fourrure et objets personnels</t>
  </si>
  <si>
    <t>Cravate (y compris tricotée)</t>
  </si>
  <si>
    <t>Écharpes et cache-nez (y compris ceux en tricot)</t>
  </si>
  <si>
    <t>mouchoir</t>
  </si>
  <si>
    <t>Vêtements en cuir tanné (y compris en cuir synthétique)</t>
  </si>
  <si>
    <t>chaussures textiles</t>
  </si>
  <si>
    <t>accessoires vestimentaires sanitaires</t>
  </si>
  <si>
    <t>Autres vêtements et articles textiles personnels (y compris les articles tricotés)</t>
  </si>
  <si>
    <t>Autres vêtements et accessoires produits semi-finis et produits en cours</t>
  </si>
  <si>
    <t>Futon (y compris futon en laine)</t>
  </si>
  <si>
    <t>couette en plumes</t>
  </si>
  <si>
    <t>couverture</t>
  </si>
  <si>
    <t>Autre literie</t>
  </si>
  <si>
    <t>Produits de literie semi-finis et produits en cours de fabrication</t>
  </si>
  <si>
    <t>tapis, dantsu</t>
  </si>
  <si>
    <t>tapis tufté</t>
  </si>
  <si>
    <t>Autres revêtements de sol textiles et produits similaires</t>
  </si>
  <si>
    <t>Produits semi-finis et en-cours de moquettes et revêtements de sol</t>
  </si>
  <si>
    <t>gaze médicale, bandage</t>
  </si>
  <si>
    <t>coton absorbant</t>
  </si>
  <si>
    <t>Autres produits textiles sanitaires et médicaux</t>
  </si>
  <si>
    <t>Matériaux sanitaires textiles semi-finis et en cours de fabrication</t>
  </si>
  <si>
    <t>produits en toile de coton</t>
  </si>
  <si>
    <t>Produits en toile synthétique</t>
  </si>
  <si>
    <t>Autres produits en toile textile</t>
  </si>
  <si>
    <t>fabrication de sacs en fibre</t>
  </si>
  <si>
    <t>produits de broderie</t>
  </si>
  <si>
    <t>Serviettes (hors mouchoirs)</t>
  </si>
  <si>
    <t>Produits textiles non classés ailleurs (y compris les produits de bonneterie)</t>
  </si>
  <si>
    <t>Produits textiles semi-finis et produits en cours de fabrication non classés ailleurs</t>
  </si>
  <si>
    <t>panneau d'architecture</t>
  </si>
  <si>
    <t>gruau de construction</t>
  </si>
  <si>
    <t>Angle de dépouille architectural</t>
  </si>
  <si>
    <t>Autre bois</t>
  </si>
  <si>
    <t>Produits de bois semi-finis et produits en cours de fabrication</t>
  </si>
  <si>
    <t>vernis</t>
  </si>
  <si>
    <t>Planchers (y compris les planchers composites en bois)</t>
  </si>
  <si>
    <t>Contreplaqué ordinaire</t>
  </si>
  <si>
    <t>Contreplaqué spécial (hors parquet bois composite)</t>
  </si>
  <si>
    <t>Bois stratifié</t>
  </si>
  <si>
    <t>Produits semi-finis en contreplaqué/bois lamellé-collé et produits en cours de fabrication</t>
  </si>
  <si>
    <t>Produits semi-finis en copeaux de bois et produits en cours de fabrication</t>
  </si>
  <si>
    <t>Matériaux de raccord (hors raccords)</t>
  </si>
  <si>
    <t>Matériaux de montage en bois pour la construction de logements</t>
  </si>
  <si>
    <t>Autres matériaux d'assemblage en bois de construction</t>
  </si>
  <si>
    <t>maison préfabriquée en bois</t>
  </si>
  <si>
    <t>panneaux de particules</t>
  </si>
  <si>
    <t>Plaque signalétique, bois précieux, pilier de plancher</t>
  </si>
  <si>
    <t>panneau de fibres dur</t>
  </si>
  <si>
    <t>Autre panneau de fibres</t>
  </si>
  <si>
    <t>Produits en bois semi-finis et en cours de fabrication pour la construction</t>
  </si>
  <si>
    <t>Kyogi et ses produits</t>
  </si>
  <si>
    <t>Autres produits sciés spécialisés</t>
  </si>
  <si>
    <t>Contenants pour bambou, tofu, kiryuu, etc.</t>
  </si>
  <si>
    <t>boîte pliante</t>
  </si>
  <si>
    <t>boite en bois</t>
  </si>
  <si>
    <t>Cadre de bobine, cadre d'enroulement (y compris tambour en bois)</t>
  </si>
  <si>
    <t>Baril</t>
  </si>
  <si>
    <t>Bois traité chimiquement</t>
  </si>
  <si>
    <t>Formes de chaussures, semelles de chaussures (quel que soit le matériau)</t>
  </si>
  <si>
    <t>produits en liège</t>
  </si>
  <si>
    <t>Poignées, poignées, boutons, poignées, porte-greffes et produits similaires</t>
  </si>
  <si>
    <t>ustensiles de cuisine en bois</t>
  </si>
  <si>
    <t>Baguettes (bois/bambou)</t>
  </si>
  <si>
    <t>machine-outil xylème</t>
  </si>
  <si>
    <t>Chaussures en bois (support compris)</t>
  </si>
  <si>
    <t>courbe, courbe</t>
  </si>
  <si>
    <t>Autres produits en bois</t>
  </si>
  <si>
    <t>Produits en bois semi-finis et en cours de fabrication non classés ailleurs</t>
  </si>
  <si>
    <t>bureau, table, chaise</t>
  </si>
  <si>
    <t>Évier, table de cuisson, cuisinière à gaz (avec meuble en bois)</t>
  </si>
  <si>
    <t>commode</t>
  </si>
  <si>
    <t>Étagères/placards</t>
  </si>
  <si>
    <t>armoire pour équipement audio</t>
  </si>
  <si>
    <t>lit</t>
  </si>
  <si>
    <t>Autres meubles en bois (sauf laqués)</t>
  </si>
  <si>
    <t>Meubles en bois semi-finis et travaux en cours</t>
  </si>
  <si>
    <t>lit électrique</t>
  </si>
  <si>
    <t>Évier, cuisinière à gaz, table de cuisson</t>
  </si>
  <si>
    <t>système de cuisine</t>
  </si>
  <si>
    <t>cloison</t>
  </si>
  <si>
    <t>Autres meubles en métal</t>
  </si>
  <si>
    <t>Produits semi-finis de meubles métalliques et produits en cours de fabrication</t>
  </si>
  <si>
    <t>Ferrures (hors métal)</t>
  </si>
  <si>
    <t>Luminaires en bois semi-finis et travaux en cours</t>
  </si>
  <si>
    <t>matelas de lit, jeu de ressorts</t>
  </si>
  <si>
    <t>attirail religieux</t>
  </si>
  <si>
    <t>Équipement pour bureaux et magasins</t>
  </si>
  <si>
    <t>Pare-soleil pour fenêtres et portes</t>
  </si>
  <si>
    <t>Paravents, vêtements, stores, paravents (y compris les parchemins suspendus et les cartes suspendues), etc.</t>
  </si>
  <si>
    <t>Cadre miroir/Cadre photo</t>
  </si>
  <si>
    <t>Mobilier et matériel non classés ailleurs</t>
  </si>
  <si>
    <t>Autres meubles et équipements produits semi-finis et produits en cours</t>
  </si>
  <si>
    <t>Pâte kraft (blanchie, résineux)</t>
  </si>
  <si>
    <t>Pâte kraft (blanchie, feuillus)</t>
  </si>
  <si>
    <t>Pâte kraft (non blanchie)</t>
  </si>
  <si>
    <t>pâte thermomécanique</t>
  </si>
  <si>
    <t>pâte broyée de raffineur</t>
  </si>
  <si>
    <t>Pâte de pâte mécanique</t>
  </si>
  <si>
    <t>Autre pâte à papier</t>
  </si>
  <si>
    <t>Produits semi-finis en pâte à papier et produits en cours de fabrication</t>
  </si>
  <si>
    <t>Rouleau de journal</t>
  </si>
  <si>
    <t>Papier d'impression de haute qualité (non couché)</t>
  </si>
  <si>
    <t>Papier d'impression intermédiaire (non couché)</t>
  </si>
  <si>
    <t>Papier d'impression de qualité inférieure (non couché)</t>
  </si>
  <si>
    <t>Papier d'impression fin (non couché)</t>
  </si>
  <si>
    <t>papier d'impression légèrement couché</t>
  </si>
  <si>
    <t>Papier d'art (couché)</t>
  </si>
  <si>
    <t>Papier couché (coating)</t>
  </si>
  <si>
    <t>Papier couché léger (couché)</t>
  </si>
  <si>
    <t>Autre papier d'impression couché</t>
  </si>
  <si>
    <t>Papier fin couleur (impression spéciale)</t>
  </si>
  <si>
    <t>Autre papier d'impression spécial</t>
  </si>
  <si>
    <t>copie papier originale</t>
  </si>
  <si>
    <t>formulaire papier</t>
  </si>
  <si>
    <t>Papier PPC</t>
  </si>
  <si>
    <t>Papier d'enregistrement d'informations</t>
  </si>
  <si>
    <t>Autre document d'information</t>
  </si>
  <si>
    <t>Papier kraft double paroi pour sacs lourds</t>
  </si>
  <si>
    <t>Autre papier kraft glacé</t>
  </si>
  <si>
    <t>Autre papier d'emballage non blanchi</t>
  </si>
  <si>
    <t>papier rouleau blanc pur</t>
  </si>
  <si>
    <t>papier kraft blanchi</t>
  </si>
  <si>
    <t>Autre papier d'emballage blanchi</t>
  </si>
  <si>
    <t>Papier de soie</t>
  </si>
  <si>
    <t>Papier toilette</t>
  </si>
  <si>
    <t>papier essuie-tout</t>
  </si>
  <si>
    <t>Autre papier hygiénique</t>
  </si>
  <si>
    <t>Papier de base pour le traitement</t>
  </si>
  <si>
    <t>papier isolant électrique</t>
  </si>
  <si>
    <t>Papier industriel divers</t>
  </si>
  <si>
    <t>Papier hybride ménager</t>
  </si>
  <si>
    <t>Tissu non tissé (humide)</t>
  </si>
  <si>
    <t>Papier japonais fait main</t>
  </si>
  <si>
    <t>Billets, etc...</t>
  </si>
  <si>
    <t>Papier occidental semi-fini et papier japonais et travaux en cours</t>
  </si>
  <si>
    <t>Doublure extérieure (kraft)</t>
  </si>
  <si>
    <t>Revêtement extérieur (jute)</t>
  </si>
  <si>
    <t>revêtement intérieur</t>
  </si>
  <si>
    <t>Pulpe Tibia</t>
  </si>
  <si>
    <t>Spécial</t>
  </si>
  <si>
    <t>boule de manille</t>
  </si>
  <si>
    <t>boule blanche</t>
  </si>
  <si>
    <t>Carton jaune/puce/couleur</t>
  </si>
  <si>
    <t>Papier de base pour matériaux de construction</t>
  </si>
  <si>
    <t>Papier de base en tube de papier</t>
  </si>
  <si>
    <t>Autre carton</t>
  </si>
  <si>
    <t>Carton semi-fini et travaux en cours</t>
  </si>
  <si>
    <t>des deux côtés</t>
  </si>
  <si>
    <t>Double face (y compris multiface)</t>
  </si>
  <si>
    <t>un côté</t>
  </si>
  <si>
    <t>Produits semi-finis en carton et produits en cours de fabrication</t>
  </si>
  <si>
    <t>papier isolant, ruban isolant</t>
  </si>
  <si>
    <t>papier enduit d'asphalte</t>
  </si>
  <si>
    <t>papier pénétrant</t>
  </si>
  <si>
    <t>Papier laminé</t>
  </si>
  <si>
    <t>Autre papier couché</t>
  </si>
  <si>
    <t>papier peint, papier fusuma</t>
  </si>
  <si>
    <t>Tissu de reliure papier et textile</t>
  </si>
  <si>
    <t>Produits semi-finis et en cours de fabrication de papier couché et de papier de construction</t>
  </si>
  <si>
    <t>Boîte en carton</t>
  </si>
  <si>
    <t>Produits semi-finis et en-cours de boîtes en carton ondulé</t>
  </si>
  <si>
    <t>sac en papier résistant</t>
  </si>
  <si>
    <t>sac en papier à fond carré</t>
  </si>
  <si>
    <t>boîte d'impression</t>
  </si>
  <si>
    <t>boîte simple</t>
  </si>
  <si>
    <t>boîte</t>
  </si>
  <si>
    <t>Autres contenants en papier</t>
  </si>
  <si>
    <t>Autres contenants en papier semi-finis et produits en cours de fabrication</t>
  </si>
  <si>
    <t>matériel sanitaire en papier</t>
  </si>
  <si>
    <t>couches en papier pour adultes</t>
  </si>
  <si>
    <t>couches en papier pour enfants</t>
  </si>
  <si>
    <t>Autres produits d'hygiène en papier</t>
  </si>
  <si>
    <t>Articles et fournitures sanitaires en papier Produits semi-finis et produits en cours de fabrication</t>
  </si>
  <si>
    <t>Produits en fibres solides/fibres vulcanisées</t>
  </si>
  <si>
    <t>livres de comptes</t>
  </si>
  <si>
    <t>Formulaires de bureau</t>
  </si>
  <si>
    <t>sac en papier de bureau</t>
  </si>
  <si>
    <t>Des cahiers</t>
  </si>
  <si>
    <t>Autres produits de papier scolaire</t>
  </si>
  <si>
    <t>cadeaux</t>
  </si>
  <si>
    <t>produits en papier photo</t>
  </si>
  <si>
    <t>Autres produits de papier journalier</t>
  </si>
  <si>
    <t>Autres produits en papier</t>
  </si>
  <si>
    <t>tube de papier</t>
  </si>
  <si>
    <t>Pâtes, papiers et produits de papier transformé non classés ailleurs</t>
  </si>
  <si>
    <t>Autres pâtes, papiers, produits semi-finis transformés en papier et produits en cours de fabrication</t>
  </si>
  <si>
    <t>impression au pochoir</t>
  </si>
  <si>
    <t>Imprimés offset (sur papier)</t>
  </si>
  <si>
    <t>impression de gravure</t>
  </si>
  <si>
    <t>Imprimés autres que le papier</t>
  </si>
  <si>
    <t>Photogravure (y compris photocomposition)</t>
  </si>
  <si>
    <t>photomasque</t>
  </si>
  <si>
    <t>taper</t>
  </si>
  <si>
    <t>stéréotype</t>
  </si>
  <si>
    <t>Gravure sur cuivre, gravure sur bois</t>
  </si>
  <si>
    <t>Reliure</t>
  </si>
  <si>
    <t>traitement d'impression</t>
  </si>
  <si>
    <t>Services liés à l'impression</t>
  </si>
  <si>
    <t>Recettes publicitaires de l'imprimerie</t>
  </si>
  <si>
    <t>Impression, fabrication de plaques, reliure produits semi-finis et travaux en cours</t>
  </si>
  <si>
    <t>Ammoniac (converti à 100%)</t>
  </si>
  <si>
    <t>urée</t>
  </si>
  <si>
    <t>sulfate d'ammonium</t>
  </si>
  <si>
    <t>Autres engrais ammoniaqués</t>
  </si>
  <si>
    <t>superphosphate de chaux</t>
  </si>
  <si>
    <t>Phosphate de fusion</t>
  </si>
  <si>
    <t>Autres engrais phosphatés</t>
  </si>
  <si>
    <t>Conversion chimique avancée (granulaire)</t>
  </si>
  <si>
    <t>Produit chimique ordinaire (granulé)</t>
  </si>
  <si>
    <t>Autres engrais chimiques</t>
  </si>
  <si>
    <t>Engrais mixte</t>
  </si>
  <si>
    <t>Produits semi-finis d'engrais chimiques et produits en cours de fabrication</t>
  </si>
  <si>
    <t>carbonate de sodium</t>
  </si>
  <si>
    <t>Cendre de soude semi-finie et en cours de fabrication</t>
  </si>
  <si>
    <t>Soude caustique (conversion liquide à 97%, forme solide)</t>
  </si>
  <si>
    <t>Produits semi-finis et produits en cours de fabrication de soude caustique</t>
  </si>
  <si>
    <t>chlore liquide</t>
  </si>
  <si>
    <t>Produits semi-finis chlorés liquides et produits en cours de fabrication</t>
  </si>
  <si>
    <t>chlore gazeux</t>
  </si>
  <si>
    <t>Gaz acide chlorhydrique (conversion à 100 %)</t>
  </si>
  <si>
    <t>Synthèse d'acide chlorhydrique (35% de conversion)</t>
  </si>
  <si>
    <t>Sous-produit d'acide chlorhydrique (converti à 35 %)</t>
  </si>
  <si>
    <t>chlorate de sodium</t>
  </si>
  <si>
    <t>Solution d'hypochlorite de sodium (convertie à 12 %)</t>
  </si>
  <si>
    <t>Autres produits de l'industrie du soda (sauf listés séparément)</t>
  </si>
  <si>
    <t>Autres produits semi-finis et produits en cours de fabrication pour l'industrie de la soude</t>
  </si>
  <si>
    <t>Oxyde de titane (type anatase)</t>
  </si>
  <si>
    <t>Oxyde de titane (type rutile)</t>
  </si>
  <si>
    <t>Produits semi-finis et produits en cours d'oxyde de titane</t>
  </si>
  <si>
    <t>Noir carbone</t>
  </si>
  <si>
    <t>Produits semi-finis de noir de carbone et travaux en cours</t>
  </si>
  <si>
    <t>oxyde de zinc</t>
  </si>
  <si>
    <t>oxyde de fer</t>
  </si>
  <si>
    <t>Pigment de phtalocyanine</t>
  </si>
  <si>
    <t>Autres pigments inorganiques (sauf listés séparément)</t>
  </si>
  <si>
    <t>Autres produits semi-finis à base de pigments inorganiques et produits en cours de fabrication</t>
  </si>
  <si>
    <t>oxygène liquide</t>
  </si>
  <si>
    <t>azote gazeux</t>
  </si>
  <si>
    <t>l'azote liquide</t>
  </si>
  <si>
    <t>hydrogène</t>
  </si>
  <si>
    <t>acétylène dissous</t>
  </si>
  <si>
    <t>gaz carbonique</t>
  </si>
  <si>
    <t>Autres gaz comprimés/gaz liquéfiés</t>
  </si>
  <si>
    <t>Gaz comprimé, produits semi-finis de gaz liquéfié et produits en cours de fabrication</t>
  </si>
  <si>
    <t>sel brut</t>
  </si>
  <si>
    <t>sel</t>
  </si>
  <si>
    <t>Sel en cours de fabrication et produits semi-finis</t>
  </si>
  <si>
    <t>Acide fluorhydrique (converti à 50%)</t>
  </si>
  <si>
    <t>acide phosphorique</t>
  </si>
  <si>
    <t>phosphate de sodium</t>
  </si>
  <si>
    <t>l'hydroxyde de potassium</t>
  </si>
  <si>
    <t>sels de baryum</t>
  </si>
  <si>
    <t>granulaire</t>
  </si>
  <si>
    <t>poudreux</t>
  </si>
  <si>
    <t>Acide sulfurique (converti à 100%)</t>
  </si>
  <si>
    <t>Acide nitrique (conversion à 98 %)</t>
  </si>
  <si>
    <t>carbure de calcium</t>
  </si>
  <si>
    <t>chlorure ferrique</t>
  </si>
  <si>
    <t>Sulfate d'aluminium (14 % de valeur de conversion solide)</t>
  </si>
  <si>
    <t>Polychlorure d'aluminium (converti en 10% d'alumine)</t>
  </si>
  <si>
    <t>Iode</t>
  </si>
  <si>
    <t>silicate de sodium</t>
  </si>
  <si>
    <t>Peroxyde d'hydrogène (conversion de poids à 100 %)</t>
  </si>
  <si>
    <t>nitrate d'argent</t>
  </si>
  <si>
    <t>carbonate de calcium</t>
  </si>
  <si>
    <t>Autres produits industriels chimiques inorganiques (à l'exclusion de ceux énumérés séparément)</t>
  </si>
  <si>
    <t>Produits semi-finis et produits en cours de fabrication d'autres industries chimiques inorganiques</t>
  </si>
  <si>
    <t>éthylène</t>
  </si>
  <si>
    <t>Produits semi-finis en éthylène et produits en cours de fabrication</t>
  </si>
  <si>
    <t>propylène</t>
  </si>
  <si>
    <t>Produits semi-finis en propylène et en-cours</t>
  </si>
  <si>
    <t>butane, butylène</t>
  </si>
  <si>
    <t>butadiène</t>
  </si>
  <si>
    <t>Paraffine normale</t>
  </si>
  <si>
    <t>essence de décomposition</t>
  </si>
  <si>
    <t>Autres produits pétrochimiques de base (sauf mention contraire)</t>
  </si>
  <si>
    <t>Produits semi-finis et en cours d'autres produits pétrochimiques de base</t>
  </si>
  <si>
    <t>Benzène pur (y compris sans pétrole)</t>
  </si>
  <si>
    <t>Benzène pur semi-fini et en cours de fabrication</t>
  </si>
  <si>
    <t>Toluène pur (y compris sans pétrole)</t>
  </si>
  <si>
    <t>Produit semi-fini en toluène pur et travaux en cours</t>
  </si>
  <si>
    <t>Xylène (y compris non à base de pétrole)</t>
  </si>
  <si>
    <t>Produits semi-finis en xylène et produits en cours de fabrication</t>
  </si>
  <si>
    <t>Ortho-xylène</t>
  </si>
  <si>
    <t>paraxylène</t>
  </si>
  <si>
    <t>Solvant mixte aromatique</t>
  </si>
  <si>
    <t>Produits semi-finis et produits en cours de fabrication d'autres produits aromatiques pétrochimiques</t>
  </si>
  <si>
    <t>Alcool isopropylique</t>
  </si>
  <si>
    <t>octanol synthétique</t>
  </si>
  <si>
    <t>butanol synthétique</t>
  </si>
  <si>
    <t>Autres alcools synthétiques</t>
  </si>
  <si>
    <t>Produits semi-finis en alcool de synthèse et produits en cours de fabrication</t>
  </si>
  <si>
    <t>Acide acétique (conversion à 99 %)</t>
  </si>
  <si>
    <t>Produits semi-finis à l'acide acétique et produits en cours de fabrication</t>
  </si>
  <si>
    <t>Dichlorure d'éthylène</t>
  </si>
  <si>
    <t>Produits semi-finis au dichlorure d'éthylène et produits en cours</t>
  </si>
  <si>
    <t>Produits semi-finis en acrylonitrile et produits en cours de fabrication</t>
  </si>
  <si>
    <t>éthylène glycol</t>
  </si>
  <si>
    <t>Produits semi-finis et produits en cours de fabrication à base d'éthylène glycol</t>
  </si>
  <si>
    <t>monomère d'acétate de vinyle</t>
  </si>
  <si>
    <t>Produits semi-finis et en cours de fabrication en acétate de vinyle monomère</t>
  </si>
  <si>
    <t>Anhydride acétique</t>
  </si>
  <si>
    <t>trichloroéthylène</t>
  </si>
  <si>
    <t>l'anhydride maléique</t>
  </si>
  <si>
    <t>mélamine</t>
  </si>
  <si>
    <t>oxyde d'éthylène</t>
  </si>
  <si>
    <t>éther d'éthylène glycol</t>
  </si>
  <si>
    <t>acétaldéhyde</t>
  </si>
  <si>
    <t>Acétate d'éthyle</t>
  </si>
  <si>
    <t>Oxyde de propylène</t>
  </si>
  <si>
    <t>Propylène glycol</t>
  </si>
  <si>
    <t>polypropylène glycol</t>
  </si>
  <si>
    <t>épichlorhydrine</t>
  </si>
  <si>
    <t>acétone synthétique</t>
  </si>
  <si>
    <t>méthyl isobutyl cétone</t>
  </si>
  <si>
    <t>Ester d'acide acrylique (monomère)</t>
  </si>
  <si>
    <t>méthyle éthyle cétone</t>
  </si>
  <si>
    <t>Chlorure de vinyle (monomère)</t>
  </si>
  <si>
    <t>Ester de méthacrylate (monomère)</t>
  </si>
  <si>
    <t>Autres intermédiaires aliphatiques (sauf listés séparément)</t>
  </si>
  <si>
    <t>Produits semi-finis et produits en cours d'autres intermédiaires aliphatiques</t>
  </si>
  <si>
    <t>monomère de styrène</t>
  </si>
  <si>
    <t>Produits semi-finis et produits en cours de fabrication monomères de styrène</t>
  </si>
  <si>
    <t>phénol</t>
  </si>
  <si>
    <t>Produits semi-finis en charbon de bois synthétique et travaux en cours</t>
  </si>
  <si>
    <t>Acide téréphtalique (de haute pureté)</t>
  </si>
  <si>
    <t>Produits semi-finis en acide téréphtalique (haute pureté) et produits en cours de fabrication</t>
  </si>
  <si>
    <t>caprolactame</t>
  </si>
  <si>
    <t>Produits semi-finis en caprolactame et produits en cours de fabrication</t>
  </si>
  <si>
    <t>anhydride phtalique</t>
  </si>
  <si>
    <t>Téréphtalate de diméthyle</t>
  </si>
  <si>
    <t>Diisocyanate de diphénylméthane</t>
  </si>
  <si>
    <t>Nitrobenzène/Chlorobenzène</t>
  </si>
  <si>
    <t>bisphénol A</t>
  </si>
  <si>
    <t>Autres intermédiaires cycliques (sauf listés séparément)</t>
  </si>
  <si>
    <t>Produits semi-finis et produits en cours d'autres intermédiaires cycliques</t>
  </si>
  <si>
    <t>colorant synthétique</t>
  </si>
  <si>
    <t>pigment résine couleur</t>
  </si>
  <si>
    <t>pigment azoïque</t>
  </si>
  <si>
    <t>Colorants synthétiques et pigments organiques Produits semi-finis et produits en cours</t>
  </si>
  <si>
    <t>Miettes de caoutchouc styrène-butadiène (SBR) (sauf remplis d'huile)</t>
  </si>
  <si>
    <t>Miettes de caoutchouc styrène-butadiène (SBR) (avec huile)</t>
  </si>
  <si>
    <t>Latex de caoutchouc styrène-butadiène (SBR)</t>
  </si>
  <si>
    <t>Caoutchouc acrylonitrile butadiène (NBR)</t>
  </si>
  <si>
    <t>polychloroprène</t>
  </si>
  <si>
    <t>polybutadiène</t>
  </si>
  <si>
    <t>caoutchouc éthylène propylène</t>
  </si>
  <si>
    <t>Autre caoutchouc synthétique</t>
  </si>
  <si>
    <t>Produits semi-finis en caoutchouc synthétique et produits en cours de fabrication</t>
  </si>
  <si>
    <t>formol</t>
  </si>
  <si>
    <t>chlorure de méthyle</t>
  </si>
  <si>
    <t>le chlorure de méthylène</t>
  </si>
  <si>
    <t>Fluorocarbone</t>
  </si>
  <si>
    <t>Autres dérivés du méthane (sauf mention contraire)</t>
  </si>
  <si>
    <t>Produits semi-finis et en cours de fabrication de dérivés du méthane</t>
  </si>
  <si>
    <t>plastifiant phtalate</t>
  </si>
  <si>
    <t>Plastifiant phosphaté</t>
  </si>
  <si>
    <t>plastifiant époxy</t>
  </si>
  <si>
    <t>Autres plastifiants (sauf listés séparément)</t>
  </si>
  <si>
    <t>Produits plastifiants semi-finis et en cours de fabrication</t>
  </si>
  <si>
    <t>huile de créosote</t>
  </si>
  <si>
    <t>terrain</t>
  </si>
  <si>
    <t>naphtaline</t>
  </si>
  <si>
    <t>Autres produits de goudron de houille (sauf listés séparément)</t>
  </si>
  <si>
    <t>Alcool éthylique fermenté (95%)</t>
  </si>
  <si>
    <t>Produits chimiques organiques en caoutchouc</t>
  </si>
  <si>
    <t>Alcool supérieur (réduction, distillation)</t>
  </si>
  <si>
    <t>Autres produits fermentés</t>
  </si>
  <si>
    <t>Acide citrique (autre que la méthode de fermentation)</t>
  </si>
  <si>
    <t>Produits industriels chimiques organiques non classés ailleurs</t>
  </si>
  <si>
    <t>Produits semi-finis et produits en cours de fabrication d'autres industries chimiques organiques</t>
  </si>
  <si>
    <t>Matériau de moulage en résine thermodurcissable</t>
  </si>
  <si>
    <t>Stratifié en résine thermodurcissable</t>
  </si>
  <si>
    <t>Pour les adhésifs de transformation du bois</t>
  </si>
  <si>
    <t>Autre résine thermodurcissable</t>
  </si>
  <si>
    <t>résine d'urée</t>
  </si>
  <si>
    <t>pour panneau décoratif</t>
  </si>
  <si>
    <t>pour la peinture</t>
  </si>
  <si>
    <t>pour adhésif</t>
  </si>
  <si>
    <t>pour PRF</t>
  </si>
  <si>
    <t>résine alkyde</t>
  </si>
  <si>
    <t>Une résine époxy</t>
  </si>
  <si>
    <t>Résine de silicone (siloxane)</t>
  </si>
  <si>
    <t>Produits semi-finis et en cours de fabrication en résine thermodurcissable</t>
  </si>
  <si>
    <t>Polyéthylène basse densité (densité inférieure à 0,94)</t>
  </si>
  <si>
    <t>Polyéthylène (copolymère éthylène-acétate de vinyle)</t>
  </si>
  <si>
    <t>Semi-finis et en cours de fabrication en polyéthylène (basse densité)</t>
  </si>
  <si>
    <t>Polyéthylène haute densité (avec une densité de 0,94 ou plus)</t>
  </si>
  <si>
    <t>Semi-finis et en cours de fabrication en polyéthylène (haute densité)</t>
  </si>
  <si>
    <t>Composé de moulage en polystyrène (GP, HI)</t>
  </si>
  <si>
    <t>Pour mousse de polystyrène (FS)</t>
  </si>
  <si>
    <t>AS résine</t>
  </si>
  <si>
    <t>résine ABS</t>
  </si>
  <si>
    <t>Produits semi-finis en polystyrène et produits en cours de fabrication</t>
  </si>
  <si>
    <t>polypropylène</t>
  </si>
  <si>
    <t>Produits semi-finis en polypropylène et produits en cours de fabrication</t>
  </si>
  <si>
    <t>polymère de résine de chlorure de vinyle</t>
  </si>
  <si>
    <t>copolymère de résine de chlorure de vinyle</t>
  </si>
  <si>
    <t>pâte de résine de chlorure de vinyle</t>
  </si>
  <si>
    <t>Produits semi-finis et en cours de fabrication en résine de chlorure de vinyle</t>
  </si>
  <si>
    <t>résine polyamide</t>
  </si>
  <si>
    <t>Polyacétal</t>
  </si>
  <si>
    <t>Pour récipients en résine haute performance</t>
  </si>
  <si>
    <t>Résine haute performance Autres</t>
  </si>
  <si>
    <t>polytéréphtalate de butylène</t>
  </si>
  <si>
    <t>Polyphénylène éther modifié</t>
  </si>
  <si>
    <t>Produits semi-finis en résine haute performance et produits en cours de fabrication</t>
  </si>
  <si>
    <t>Polybutène</t>
  </si>
  <si>
    <t>résine de pétrole</t>
  </si>
  <si>
    <t>matériel de moulage</t>
  </si>
  <si>
    <t>Autres résines synthétiques Autres</t>
  </si>
  <si>
    <t>alcool polyvinylique</t>
  </si>
  <si>
    <t>Résines de chlorure de vinylidène (y compris les copolymères)</t>
  </si>
  <si>
    <t>Résine fluorée</t>
  </si>
  <si>
    <t>Polyéthylène téréphtalate (pour les fibres)</t>
  </si>
  <si>
    <t>Autre résine</t>
  </si>
  <si>
    <t>Autres produits semi-finis en résine synthétique et produits en cours de fabrication</t>
  </si>
  <si>
    <t>Filament rayonne/acétate</t>
  </si>
  <si>
    <t>Fibre discontinue de rayonne/acétate</t>
  </si>
  <si>
    <t>Produits semi-finis en rayonne et acétate et produits en cours de fabrication</t>
  </si>
  <si>
    <t>Fil nylon fibre longue/fibre courte</t>
  </si>
  <si>
    <t>fil de filaments de polyester</t>
  </si>
  <si>
    <t>Fibres discontinues de polyester</t>
  </si>
  <si>
    <t>Fil acrylique à fibres longues/fibres courtes</t>
  </si>
  <si>
    <t>Fil fibre longue/fibre courte Vinylon</t>
  </si>
  <si>
    <t>Polypropylène fibre longue</t>
  </si>
  <si>
    <t>fibre discontinue de polypropylène</t>
  </si>
  <si>
    <t>Autres fibres chimiques</t>
  </si>
  <si>
    <t>Produits semi-finis et en-cours de fibres synthétiques</t>
  </si>
  <si>
    <t>produits pharmaceutiques</t>
  </si>
  <si>
    <t>Quasi-drogue</t>
  </si>
  <si>
    <t>Médicaments vétérinaires et quasi-médicaments</t>
  </si>
  <si>
    <t>Produits pharmaceutiques semi-finis et en-cours</t>
  </si>
  <si>
    <t>Huile hydrogénée (usage industriel, usage alimentaire)</t>
  </si>
  <si>
    <t>acide gras direct</t>
  </si>
  <si>
    <t>acides gras durcis</t>
  </si>
  <si>
    <t>Acides gras fractionnés/fractionnés</t>
  </si>
  <si>
    <t>Glycérine purifiée (conversion à 98,5 %)</t>
  </si>
  <si>
    <t>Autres produits transformés en graisses et huiles</t>
  </si>
  <si>
    <t>Produits semi-finis et produits en cours de fabrication</t>
  </si>
  <si>
    <t>Savon de bain (médicamenteux, y compris liquide)</t>
  </si>
  <si>
    <t>Savon à lessive (solide, poudre)</t>
  </si>
  <si>
    <t>Autre savon</t>
  </si>
  <si>
    <t>Nettoyants personnels liquides (à l'exclusion des savons liquides)</t>
  </si>
  <si>
    <t>Détergent à lessive synthétique</t>
  </si>
  <si>
    <t>Détergent synthétique pour la cuisine</t>
  </si>
  <si>
    <t>Autres détergents ménagers</t>
  </si>
  <si>
    <t>détergent synthétique industriel</t>
  </si>
  <si>
    <t>Produits semi-finis de savon/détergent synthétique et produits en cours de fabrication</t>
  </si>
  <si>
    <t>Type de sulfate</t>
  </si>
  <si>
    <t>Sulfonate d'alkyle</t>
  </si>
  <si>
    <t>Autres formes d'acide sulfonique</t>
  </si>
  <si>
    <t>Autres actifs anioniques</t>
  </si>
  <si>
    <t>Activateur cationique</t>
  </si>
  <si>
    <t>Éther alkylique POE</t>
  </si>
  <si>
    <t>POE alkyl allyl éther</t>
  </si>
  <si>
    <t>Autre éther</t>
  </si>
  <si>
    <t>Type ester/éther</t>
  </si>
  <si>
    <t>Ester d'alcool polyhydrique</t>
  </si>
  <si>
    <t>Autres activateurs non ioniques</t>
  </si>
  <si>
    <t>activateur zwitterionique</t>
  </si>
  <si>
    <t>Tensioactif mixte</t>
  </si>
  <si>
    <t>adoucissant</t>
  </si>
  <si>
    <t>Produit semi-fini tensioactif et travaux en cours</t>
  </si>
  <si>
    <t>parfum eau de cologne</t>
  </si>
  <si>
    <t>shampooing</t>
  </si>
  <si>
    <t>rinçage des cheveux</t>
  </si>
  <si>
    <t>tonique capillaire</t>
  </si>
  <si>
    <t>traitement pour cheveux</t>
  </si>
  <si>
    <t>pommade, tique, crème capillaire, baume</t>
  </si>
  <si>
    <t>Agent coiffant liquide/mousse</t>
  </si>
  <si>
    <t>Lotion</t>
  </si>
  <si>
    <t>Laque pour les cheveux</t>
  </si>
  <si>
    <t>teinture pour cheveux</t>
  </si>
  <si>
    <t>Autres cosmétiques capillaires</t>
  </si>
  <si>
    <t>Crème/mousse nettoyante</t>
  </si>
  <si>
    <t>Crème nettoyante</t>
  </si>
  <si>
    <t>Masser la crème froide</t>
  </si>
  <si>
    <t>crème hydratante</t>
  </si>
  <si>
    <t>Sérum</t>
  </si>
  <si>
    <t>paquet</t>
  </si>
  <si>
    <t>Cosmétiques pour la peau des hommes</t>
  </si>
  <si>
    <t>Autres cosmétiques pour la peau</t>
  </si>
  <si>
    <t>Fondation</t>
  </si>
  <si>
    <t>rouge à lèvres</t>
  </si>
  <si>
    <t>Baume à lèvres</t>
  </si>
  <si>
    <t>rougir</t>
  </si>
  <si>
    <t>maquillage pour les yeux</t>
  </si>
  <si>
    <t>Encre à sourcils, cosmétiques pour les cils</t>
  </si>
  <si>
    <t>Cosmétiques pour les ongles (y compris dissolvant pour vernis à ongles)</t>
  </si>
  <si>
    <t>Autres cosmétiques de finition</t>
  </si>
  <si>
    <t>Crème solaire et cosmétiques solaires</t>
  </si>
  <si>
    <t>Cosmétiques pour le rasage et le bain</t>
  </si>
  <si>
    <t>Autres cosmétiques à usage spécial</t>
  </si>
  <si>
    <t>dentifrice</t>
  </si>
  <si>
    <t>Cosmétiques, produits semi-finis dentifrices et en-cours</t>
  </si>
  <si>
    <t>peinture à l'huile</t>
  </si>
  <si>
    <t>laque</t>
  </si>
  <si>
    <t>peinture isolante électrique</t>
  </si>
  <si>
    <t>Peinture à base de résine synthétique à base de solvant</t>
  </si>
  <si>
    <t>Peinture à base de résine synthétique à base d'eau</t>
  </si>
  <si>
    <t>Peinture à base de résine synthétique sans solvant</t>
  </si>
  <si>
    <t>plus mince</t>
  </si>
  <si>
    <t>Autres peintures et produits connexes</t>
  </si>
  <si>
    <t>Peindre les produits semi-finis et les produits en cours de fabrication</t>
  </si>
  <si>
    <t>encre planographique</t>
  </si>
  <si>
    <t>encre typographique à base de résine</t>
  </si>
  <si>
    <t>encre d'imprimerie en métal</t>
  </si>
  <si>
    <t>encre d'héliogravure</t>
  </si>
  <si>
    <t>Autre encre</t>
  </si>
  <si>
    <t>encre de journal</t>
  </si>
  <si>
    <t>Agent auxiliaire d'encre d'imprimerie</t>
  </si>
  <si>
    <t>Vernis pour encre d'imprimerie</t>
  </si>
  <si>
    <t>Encres d'impression semi-finies et en cours de fabrication</t>
  </si>
  <si>
    <t>Film photographique (y compris les plaques sèches et les lentilles)</t>
  </si>
  <si>
    <t>papier photographique</t>
  </si>
  <si>
    <t>Matériaux photosensibles pour la fabrication de plaques</t>
  </si>
  <si>
    <t>Papier photosensible, produits chimiques photographiques (préparés et emballés)</t>
  </si>
  <si>
    <t>Documents photographiques semi-finis et en cours de fabrication</t>
  </si>
  <si>
    <t>Fongicide</t>
  </si>
  <si>
    <t>insecticide/fongicide</t>
  </si>
  <si>
    <t>régulateur de croissance des plantes</t>
  </si>
  <si>
    <t>Adjuvant agrochimique</t>
  </si>
  <si>
    <t>Produits agrochimiques et autres</t>
  </si>
  <si>
    <t>Produits agrochimiques semi-finis et produits en cours</t>
  </si>
  <si>
    <t>gélatine, colle</t>
  </si>
  <si>
    <t>Adhésif cellulosique, adhésif plastique</t>
  </si>
  <si>
    <t>Autre adhésif</t>
  </si>
  <si>
    <t>Produits semi-finis et en cours de gélatine et adhésifs</t>
  </si>
  <si>
    <t>pour le raffinage catalytique du pétrole</t>
  </si>
  <si>
    <t>pour la production pétrochimique catalytique</t>
  </si>
  <si>
    <t>Pour la polymérisation catalytique des polymères</t>
  </si>
  <si>
    <t>Traitement de l'huile catalytique, fabrication pharmaceutique et alimentaire</t>
  </si>
  <si>
    <t>Catalyseurs et autres utilisations industrielles (gaz inorganiques, atmosphériques, etc.)</t>
  </si>
  <si>
    <t>Purification catalytique des gaz d'échappement automobiles</t>
  </si>
  <si>
    <t>Pour les catalyseurs et autres protections environnementales</t>
  </si>
  <si>
    <t>Produits semi-finis catalyseurs et produits en cours de fabrication</t>
  </si>
  <si>
    <t>explosif à l'huile de nitrate d'ammonium</t>
  </si>
  <si>
    <t>Autres poudres à canon et explosifs (à l'exception des armes)</t>
  </si>
  <si>
    <t>Autres pièces pyrotechniques</t>
  </si>
  <si>
    <t>explosifs pour armes</t>
  </si>
  <si>
    <t>nettoyant</t>
  </si>
  <si>
    <t>la cire</t>
  </si>
  <si>
    <t>crème pour chaussures</t>
  </si>
  <si>
    <t>Nettoyant acide/alcalin</t>
  </si>
  <si>
    <t>Autres agents de nettoyage et de polissage</t>
  </si>
  <si>
    <t>bougie</t>
  </si>
  <si>
    <t>parfum naturel</t>
  </si>
  <si>
    <t>Parfum synthétique</t>
  </si>
  <si>
    <t>Parfum mixte</t>
  </si>
  <si>
    <t>Produits en résine naturelle (y compris les colorants naturels)</t>
  </si>
  <si>
    <t>produits chimiques du bois</t>
  </si>
  <si>
    <t>Réactifs (hors réactifs de diagnostic)</t>
  </si>
  <si>
    <t>Dextrine (y compris amidon soluble)</t>
  </si>
  <si>
    <t>Fluide correcteur</t>
  </si>
  <si>
    <t>agent de blanchiment à l'oxygène</t>
  </si>
  <si>
    <t>L'eau de Javel</t>
  </si>
  <si>
    <t>Autres produits de l'industrie chimique (hors autres articles)</t>
  </si>
  <si>
    <t>Produits finis chimiques semi-finis et en cours de fabrication non classés ailleurs</t>
  </si>
  <si>
    <t>Essence automobile (luxe)</t>
  </si>
  <si>
    <t>Essence automobile (qualité normale)</t>
  </si>
  <si>
    <t>Essence pour les autres</t>
  </si>
  <si>
    <t>Produits semi-finis essence et en-cours</t>
  </si>
  <si>
    <t>carburéacteur</t>
  </si>
  <si>
    <t>Carburéacteur semi-fini et en cours de fabrication</t>
  </si>
  <si>
    <t>kérosène</t>
  </si>
  <si>
    <t>Produits semi-finis à base de kérosène et produits en cours de fabrication</t>
  </si>
  <si>
    <t>Fioul léger (montant imposable)</t>
  </si>
  <si>
    <t>Huile légère (exonérée d'impôt)</t>
  </si>
  <si>
    <t>Produits semi-finis pétroliers légers et produits en cours</t>
  </si>
  <si>
    <t>Pétrole lourd A</t>
  </si>
  <si>
    <t>Un produit semi-fini de pétrole lourd et des travaux en cours</t>
  </si>
  <si>
    <t>Pétrole lourd B/pétrole lourd C</t>
  </si>
  <si>
    <t>Produits semi-finis d'huile lourde B et d'huile lourde C, et en-cours</t>
  </si>
  <si>
    <t>naphta pétrochimique</t>
  </si>
  <si>
    <t>Pour le naphta et autres</t>
  </si>
  <si>
    <t>Naphta semi-fini et travaux en cours</t>
  </si>
  <si>
    <t>gaz de pétrole liquéfié</t>
  </si>
  <si>
    <t>Produits semi-finis et produits en cours de fabrication de gaz de pétrole liquéfié</t>
  </si>
  <si>
    <t>Huiles lubrifiantes (y compris la graisse) (provenant du raffinage du pétrole)</t>
  </si>
  <si>
    <t>paraffine</t>
  </si>
  <si>
    <t>asphalte</t>
  </si>
  <si>
    <t>Huile de matière première pour le raffinage et le mélange</t>
  </si>
  <si>
    <t>gaz de pétrole</t>
  </si>
  <si>
    <t>Huile lubrifiante (à partir d'huiles minérales, animales et végétales achetées)</t>
  </si>
  <si>
    <t>Graisse (à partir d'huiles minérales, animales et végétales achetées)</t>
  </si>
  <si>
    <t>coke d'huile</t>
  </si>
  <si>
    <t>Autres produits pétroliers Autres</t>
  </si>
  <si>
    <t>lubrifiant grossier</t>
  </si>
  <si>
    <t>cire brute</t>
  </si>
  <si>
    <t>gros coke</t>
  </si>
  <si>
    <t>du Coca</t>
  </si>
  <si>
    <t>Coke semi-fini et en cours de fabrication</t>
  </si>
  <si>
    <t>briquettes de charbon de bois, briquettes de charbon de bois</t>
  </si>
  <si>
    <t>benzol brut</t>
  </si>
  <si>
    <t>goudron de houille</t>
  </si>
  <si>
    <t>Gaz de four à coke (séchage élevé) Aciérie</t>
  </si>
  <si>
    <t>Gaz de four à coke (haut sec) Autres</t>
  </si>
  <si>
    <t>Autres produits du charbon Produits semi-finis et travaux en cours</t>
  </si>
  <si>
    <t>Mélange de revêtement d'asphalte, mélange de revêtement de goudron</t>
  </si>
  <si>
    <t>Matériaux de chaussée semi-finis et en cours de fabrication</t>
  </si>
  <si>
    <t>Film plastique souple pour emballage (épaisseur inférieure à 0,2 mm)</t>
  </si>
  <si>
    <t>Autres films plastiques souples (épaisseur inférieure à 0,2 mm)</t>
  </si>
  <si>
    <t>Film plastique dur (épaisseur inférieure à 0,5 mm)</t>
  </si>
  <si>
    <t>Feuille de plastique (épaisseur de 0,2 mm ou plus et souple)</t>
  </si>
  <si>
    <t>tuile en plastique</t>
  </si>
  <si>
    <t>Autres revêtements de sol en plastique</t>
  </si>
  <si>
    <t>Cuir synthétique</t>
  </si>
  <si>
    <t>Films plastiques, feuilles, revêtements de sol, produits en cuir synthétique</t>
  </si>
  <si>
    <t>Films et feuilles plastiques semi-finis et en cours de fabrication</t>
  </si>
  <si>
    <t>Plaque plate en plastique (épaisseur de 0,5 mm ou plus et dure)</t>
  </si>
  <si>
    <t>Feuille ondulée en plastique (épaisseur de 0,5 mm ou plus et rigide)</t>
  </si>
  <si>
    <t>stratifié en plastique</t>
  </si>
  <si>
    <t>placage en plastique</t>
  </si>
  <si>
    <t>tige en plastique</t>
  </si>
  <si>
    <t>tube rigide en plastique</t>
  </si>
  <si>
    <t>tuyau en plastique</t>
  </si>
  <si>
    <t>Raccords en plastique (y compris vannes et robinets)</t>
  </si>
  <si>
    <t>Gouttières en plastique et leurs accessoires</t>
  </si>
  <si>
    <t>Autres produits d'extrusion de profilés en plastique</t>
  </si>
  <si>
    <t>Produits transformés en plaques, tiges, tuyaux, raccords en plastique, produits d'extrusion de profilés</t>
  </si>
  <si>
    <t>Plaques, tuyaux, tiges et produits en cours de fabrication en plastique semi-finis</t>
  </si>
  <si>
    <t>Produits en mousse plastique souple (dont semi-rigides)</t>
  </si>
  <si>
    <t>Produits en mousse plastique dure (plaques épaisses) (épaisseur 3 mm ou plus)</t>
  </si>
  <si>
    <t>Produits en mousse plastique dure (plaques minces) (épaisseur inférieure à 3 mm)</t>
  </si>
  <si>
    <t>Autres produits en mousse plastique rigide</t>
  </si>
  <si>
    <t>Produits transformés en produits en mousse plastique</t>
  </si>
  <si>
    <t>Produits en mousse plastique semi-finis et en cours de fabrication</t>
  </si>
  <si>
    <t>produits en plastique automobile</t>
  </si>
  <si>
    <t>Produits en plastique pour machines de transport (hors automobiles)</t>
  </si>
  <si>
    <t>Produits en plastique pour machines électriques</t>
  </si>
  <si>
    <t>Autres produits plastiques industriels</t>
  </si>
  <si>
    <t>Produits transformés en produits plastiques industriels</t>
  </si>
  <si>
    <t>Produits en plastique semi-finis et en cours de fabrication à usage industriel</t>
  </si>
  <si>
    <t>Plaques, tiges, tuyaux, joints en plastique renforcé</t>
  </si>
  <si>
    <t>Conteneurs en plastique renforcé, baignoires, fosses septiques</t>
  </si>
  <si>
    <t>Produits industriels en plastique renforcé</t>
  </si>
  <si>
    <t>Autres produits en plastique renforcé</t>
  </si>
  <si>
    <t>Produits transformés en produits plastiques renforcés</t>
  </si>
  <si>
    <t>Produits semi-finis et produits en plastique renforcé en cours de fabrication</t>
  </si>
  <si>
    <t>Récipient moulé creux en plastique</t>
  </si>
  <si>
    <t>bouteilles en plastique pour boissons</t>
  </si>
  <si>
    <t>Autres contenants en plastique</t>
  </si>
  <si>
    <t>Conteneurs en plastique semi-finis et en cours de fabrication</t>
  </si>
  <si>
    <t>Articles quotidiens en plastique, ustensiles de cuisine, ustensiles de salle à manger, ustensiles de salle de bain</t>
  </si>
  <si>
    <t>Produits semi-finis et en-cours de produits de première nécessité et vaisselle en plastique</t>
  </si>
  <si>
    <t>Matériau de moulage en plastique recyclé</t>
  </si>
  <si>
    <t>déchets de produits en plastique</t>
  </si>
  <si>
    <t>Produits transformés en produits plastiques non classés ailleurs (découpage, assemblage, peinture, placage par dépôt en phase vapeur, polissage, etc.)</t>
  </si>
  <si>
    <t>Produits plastiques médicaux et sanitaires</t>
  </si>
  <si>
    <t>Produits en plastique non classés ailleurs</t>
  </si>
  <si>
    <t>Autres produits en plastique semi-finis et en cours de fabrication</t>
  </si>
  <si>
    <t>Pour pneus/chambres à air/camions/bus</t>
  </si>
  <si>
    <t>pneus et chambres à air pour voitures particulières</t>
  </si>
  <si>
    <t>Pour pneus et chambres à air pour petits camions</t>
  </si>
  <si>
    <t>Pneus et chambres à air pour motos</t>
  </si>
  <si>
    <t>Pneus/chambres à air pour véhicules spéciaux/avions</t>
  </si>
  <si>
    <t>Pneus/chambres à air pour automobiles/véhicules spéciaux/chambres à air</t>
  </si>
  <si>
    <t>Autres pneus et chambres à air</t>
  </si>
  <si>
    <t>pneus rechapés</t>
  </si>
  <si>
    <t>Pneus et chambres à air semi-finis et produits en cours de fabrication</t>
  </si>
  <si>
    <t>chaussures à semelles en caoutchouc (celles avec dessus en tissu et semelles en caoutchouc)</t>
  </si>
  <si>
    <t>chaussures en caoutchouc total</t>
  </si>
  <si>
    <t>Sandales/pantoufles en caoutchouc (y compris celles en éponge)</t>
  </si>
  <si>
    <t>chaussures en caoutchouc</t>
  </si>
  <si>
    <t>chaussures en plastique</t>
  </si>
  <si>
    <t>sandales en plastique</t>
  </si>
  <si>
    <t>pantoufles en plastique</t>
  </si>
  <si>
    <t>Autres chaussures et accessoires en plastique</t>
  </si>
  <si>
    <t>Produits semi-finis et produits en cours de fabrication de chaussures en caoutchouc et en plastique</t>
  </si>
  <si>
    <t>bande transporteuse en caoutchouc</t>
  </si>
  <si>
    <t>ceinture plate en caoutchouc</t>
  </si>
  <si>
    <t>Courroie trapézoïdale (y compris la courroie de ventilateur)</t>
  </si>
  <si>
    <t>Autres courroies en caoutchouc</t>
  </si>
  <si>
    <t>tuyau en caoutchouc</t>
  </si>
  <si>
    <t>caoutchouc anti-vibration</t>
  </si>
  <si>
    <t>rouleau en caoutchouc</t>
  </si>
  <si>
    <t>emballage en caoutchouc</t>
  </si>
  <si>
    <t>tube en caoutchouc</t>
  </si>
  <si>
    <t>doublure en caoutchouc</t>
  </si>
  <si>
    <t>plaque de caoutchouc industrielle</t>
  </si>
  <si>
    <t>matériau répulsif</t>
  </si>
  <si>
    <t>produits industriels en éponge</t>
  </si>
  <si>
    <t>Autres produits industriels en caoutchouc</t>
  </si>
  <si>
    <t>tissu caoutchouté</t>
  </si>
  <si>
    <t>produits en tissu caoutchouté</t>
  </si>
  <si>
    <t>Produits médicaux et sanitaires en caoutchouc</t>
  </si>
  <si>
    <t>Pâte pétrie pour pneus rechapés</t>
  </si>
  <si>
    <t>Autre pâte pétrie</t>
  </si>
  <si>
    <t>caoutchouc recyclé</t>
  </si>
  <si>
    <t>des gants en caoutchouc</t>
  </si>
  <si>
    <t>Autres produits en caoutchouc</t>
  </si>
  <si>
    <t>Autres produits en caoutchouc semi-finis et en cours de fabrication</t>
  </si>
  <si>
    <t>Chaussures en cuir pour hommes (23 cm ou plus)</t>
  </si>
  <si>
    <t>Chaussures en cuir pour femmes et enfants</t>
  </si>
  <si>
    <t>chaussures de sport en cuir</t>
  </si>
  <si>
    <t>chaussures de travail en cuir</t>
  </si>
  <si>
    <t>Autres chaussures en cuir</t>
  </si>
  <si>
    <t>Matériaux et accessoires pour chaussures en cuir</t>
  </si>
  <si>
    <t>Produits semi-finis et produits en cours de fabrication de chaussures en cuir</t>
  </si>
  <si>
    <t>cuir de vachette adulte</t>
  </si>
  <si>
    <t>Cuir de vachette moyen et petit</t>
  </si>
  <si>
    <t>cuir à semelle de vache (y compris cuir à semelle chromée)</t>
  </si>
  <si>
    <t>Cuir de vachette (y compris cuir marron)</t>
  </si>
  <si>
    <t>Autre peau de vache</t>
  </si>
  <si>
    <t>cuir de cheval</t>
  </si>
  <si>
    <t>cuir de chèvre</t>
  </si>
  <si>
    <t>Autres cuirs et fourrures tannés (préparés et non finis)</t>
  </si>
  <si>
    <t>Produits semi-finis et travaux en cours en cuir et fourrure</t>
  </si>
  <si>
    <t>maroquinerie industrielle</t>
  </si>
  <si>
    <t>Gants d'habillement en cuir (y compris les gants en cuir synthétique)</t>
  </si>
  <si>
    <t>Gants de travail en cuir (y compris les gants en cuir synthétique)</t>
  </si>
  <si>
    <t>Gants de sport en cuir (y compris gants en cuir synthétique)</t>
  </si>
  <si>
    <t>sac de voyage en cuir tanné</t>
  </si>
  <si>
    <t>Sac à documents en cuir tanné/sac étudiant/Randsel</t>
  </si>
  <si>
    <t>étui en cuir</t>
  </si>
  <si>
    <t>Autres sacs en cuir tanné</t>
  </si>
  <si>
    <t>sac plastique</t>
  </si>
  <si>
    <t>Étui en cuir synthétique</t>
  </si>
  <si>
    <t>Autres sacs</t>
  </si>
  <si>
    <t>Sacs</t>
  </si>
  <si>
    <t>sac à main en cuir tanné</t>
  </si>
  <si>
    <t>Autres sacs à main</t>
  </si>
  <si>
    <t>vêtements ceinture en cuir</t>
  </si>
  <si>
    <t>Produits en cuir tanné non classés ailleurs</t>
  </si>
  <si>
    <t>Sacs, sacs et autres produits en cuir semi-finis et en cours de fabrication</t>
  </si>
  <si>
    <t>Verre plat ordinaire/différent</t>
  </si>
  <si>
    <t>plaque de verre polie</t>
  </si>
  <si>
    <t>Substrat en verre sans alcali</t>
  </si>
  <si>
    <t>Produits semi-finis en verre plat et produits en cours de fabrication</t>
  </si>
  <si>
    <t>Verre feuilleté (pour automobiles et véhicules ferroviaires)</t>
  </si>
  <si>
    <t>Verre feuilleté (autres)</t>
  </si>
  <si>
    <t>verre trempé</t>
  </si>
  <si>
    <t>double vitrage</t>
  </si>
  <si>
    <t>Autre verre plat (sauf listé séparément)</t>
  </si>
  <si>
    <t>miroir</t>
  </si>
  <si>
    <t>Produits semi-finis et en cours de fabrication pour le verre de sécurité et le verre multicouche</t>
  </si>
  <si>
    <t>Fibre de verre/feutre du même produit</t>
  </si>
  <si>
    <t>Panneau de fibre de verre</t>
  </si>
  <si>
    <t>Autres produits en fibres de verre courtes</t>
  </si>
  <si>
    <t>itinérant</t>
  </si>
  <si>
    <t>brins coupés</t>
  </si>
  <si>
    <t>Tapis en fibre de verre</t>
  </si>
  <si>
    <t>Fibre de verre/fil du même produit</t>
  </si>
  <si>
    <t>Fibre de verre et même tissu de produit</t>
  </si>
  <si>
    <t>Autres produits en fibres de verre longues</t>
  </si>
  <si>
    <t>Fibre optique (fil nu)</t>
  </si>
  <si>
    <t>Fibre de verre, produits semi-finis et produits en cours de fabrication</t>
  </si>
  <si>
    <t>Substrat en verre optique (y compris pour lunettes)</t>
  </si>
  <si>
    <t>Ampoules en verre pour ampoules électriques (y compris tubes et tiges)</t>
  </si>
  <si>
    <t>Ampoules en verre pour tubes électroniques (y compris tubes et tiges)</t>
  </si>
  <si>
    <t>Tubes, baguettes, billes de verre (hors usage électrique)</t>
  </si>
  <si>
    <t>Autres matériaux de traitement du verre</t>
  </si>
  <si>
    <t>Produits semi-finis et matériaux transformés en verre en cours de fabrication</t>
  </si>
  <si>
    <t>bouteille de boisson gazeuse</t>
  </si>
  <si>
    <t>Bouteilles pour boissons salées et nutritives</t>
  </si>
  <si>
    <t>Contenants pour aliments et assaisonnements</t>
  </si>
  <si>
    <t>récipient cosmétique</t>
  </si>
  <si>
    <t>Autres récipients en verre</t>
  </si>
  <si>
    <t>Verrerie de laboratoire et médicale</t>
  </si>
  <si>
    <t>bouteille de médecine</t>
  </si>
  <si>
    <t>Verrerie de table</t>
  </si>
  <si>
    <t>Ustensiles de cuisine et vaisselle en verre</t>
  </si>
  <si>
    <t>Bouteille en verre moyenne pour thermos</t>
  </si>
  <si>
    <t>Produits en verre pour l'éclairage et la signalisation</t>
  </si>
  <si>
    <t>Verre et produits similaires, non classés ailleurs</t>
  </si>
  <si>
    <t>Produits verriers semi-finis et en cours de fabrication, n.c.a.</t>
  </si>
  <si>
    <t>Ciment Portland (normal)</t>
  </si>
  <si>
    <t>Ciment Portland (résistance précoce/chaleur modérée)</t>
  </si>
  <si>
    <t>ciment de haut fourneau</t>
  </si>
  <si>
    <t>Autre ciment</t>
  </si>
  <si>
    <t>Clinker de ciment (exportation)</t>
  </si>
  <si>
    <t>Produits semi-finis en ciment et produits en cours</t>
  </si>
  <si>
    <t>Béton prêt à l'emploi</t>
  </si>
  <si>
    <t>panneau de béton</t>
  </si>
  <si>
    <t>Tuyau en béton armé centrifuge (tuyau Hume)</t>
  </si>
  <si>
    <t>Colonne en béton armé centrifuge (poteau)</t>
  </si>
  <si>
    <t>Pieu en béton armé centrifuge (pieu)</t>
  </si>
  <si>
    <t>tuyau en béton</t>
  </si>
  <si>
    <t>bloc de béton creux</t>
  </si>
  <si>
    <t>Bloc de béton de génie civil</t>
  </si>
  <si>
    <t>Produits en béton pour les routes</t>
  </si>
  <si>
    <t>produits en béton précontraint</t>
  </si>
  <si>
    <t>Autres produits en béton (sauf listés séparément)</t>
  </si>
  <si>
    <t>produits en terrazzo</t>
  </si>
  <si>
    <t>Maison préfabriquée en béton</t>
  </si>
  <si>
    <t>ardoise épaisse</t>
  </si>
  <si>
    <t>Produits en bois-ciment (y compris les panneaux de pâte à papier-ciment et les panneaux de copeaux de bois-ciment)</t>
  </si>
  <si>
    <t>produits en béton cellulaire</t>
  </si>
  <si>
    <t>Produits en ciment non classés ailleurs</t>
  </si>
  <si>
    <t>Produits en ciment semi-finis et en cours de fabrication</t>
  </si>
  <si>
    <t>Articles sanitaires (y compris les accessoires)</t>
  </si>
  <si>
    <t>Carreau de mosaïque</t>
  </si>
  <si>
    <t>carrelage intérieur</t>
  </si>
  <si>
    <t>Autres tuiles</t>
  </si>
  <si>
    <t>Céramiques semi-finies et en cours de fabrication pour la construction</t>
  </si>
  <si>
    <t>Isolateurs (y compris les isolateurs) pour haute et basse pression</t>
  </si>
  <si>
    <t>Autres appareils électriques</t>
  </si>
  <si>
    <t>Boîtier céramique industriel (pour circuits intégrés)</t>
  </si>
  <si>
    <t>Boîtier céramique industriel (pour circuits fonctionnels)</t>
  </si>
  <si>
    <t>Substrat céramique industriel (substrat blanc)</t>
  </si>
  <si>
    <t>Élément fonctionnel piézoélectrique</t>
  </si>
  <si>
    <t>élément capteur de gaz</t>
  </si>
  <si>
    <t>matériel corporel vivant</t>
  </si>
  <si>
    <t>Autres matériaux fonctionnels</t>
  </si>
  <si>
    <t>Support de catalyseur/Filtre en céramique</t>
  </si>
  <si>
    <t>matériau céramique industriel résistant à la chaleur</t>
  </si>
  <si>
    <t>Matériau d'outil en céramique industrielle</t>
  </si>
  <si>
    <t>Céramique industrielle Résistant à l'abrasion et à la corrosion</t>
  </si>
  <si>
    <t>Céramiques industrielles et autres matériaux de structure</t>
  </si>
  <si>
    <t>Céramiques semi-finies et en cours de fabrication à usage industriel</t>
  </si>
  <si>
    <t>Vaisselle japonaise en céramique</t>
  </si>
  <si>
    <t>Vaisselle en céramique de style occidental</t>
  </si>
  <si>
    <t>Cuisine en céramique et ustensiles de cuisine</t>
  </si>
  <si>
    <t>figurine en porcelaine</t>
  </si>
  <si>
    <t>Autres céramiques</t>
  </si>
  <si>
    <t>poterie peinture</t>
  </si>
  <si>
    <t>Argile pour poterie</t>
  </si>
  <si>
    <t>Produits semi-finis et en cours de fabrication pour un usage quotidien</t>
  </si>
  <si>
    <t>argile réfractaire</t>
  </si>
  <si>
    <t>Réfractaires à haute teneur en alumine (y compris les produits électroformés)</t>
  </si>
  <si>
    <t>Brique de base (dolomite incluse)</t>
  </si>
  <si>
    <t>Zircon réfractaire (y compris la zircone)</t>
  </si>
  <si>
    <t>Autres briques réfractaires</t>
  </si>
  <si>
    <t>mortier réfractaire</t>
  </si>
  <si>
    <t>réfractaires coulables</t>
  </si>
  <si>
    <t>Pulvérisation de matériaux réfractaires</t>
  </si>
  <si>
    <t>Autres réfractaires monolithiques</t>
  </si>
  <si>
    <t>réfractaire artificiel</t>
  </si>
  <si>
    <t>Autres réfractaires (y compris les creusets en argile)</t>
  </si>
  <si>
    <t>Réfractaires semi-finis et produits en cours de fabrication</t>
  </si>
  <si>
    <t>Plaque de plâtre et ses produits</t>
  </si>
  <si>
    <t>Produits en plâtre de gypse</t>
  </si>
  <si>
    <t>gypse calciné</t>
  </si>
  <si>
    <t>Autres produits de gypse</t>
  </si>
  <si>
    <t>fumant</t>
  </si>
  <si>
    <t>Uwa medicine kawara, kawara grillé au sel</t>
  </si>
  <si>
    <t>Brique ordinaire</t>
  </si>
  <si>
    <t>Autres produits d'argile de construction</t>
  </si>
  <si>
    <t>Produits semi-finis et produits en cours de fabrication pour la construction</t>
  </si>
  <si>
    <t>électrode en graphite artificiel</t>
  </si>
  <si>
    <t>Autres électrodes carbonées</t>
  </si>
  <si>
    <t>tige de carbone</t>
  </si>
  <si>
    <t>Brosse carbone/graphite</t>
  </si>
  <si>
    <t>produits spéciaux en carbone</t>
  </si>
  <si>
    <t>Fibre de carbone</t>
  </si>
  <si>
    <t>Produits de carbone et de graphite non classés ailleurs</t>
  </si>
  <si>
    <t>Produits en carbone et en graphite semi-finis et en cours de fabrication</t>
  </si>
  <si>
    <t>Abrasif naturel, abrasif artificiel</t>
  </si>
  <si>
    <t>Meule vitrifiée</t>
  </si>
  <si>
    <t>Meule résinoïde</t>
  </si>
  <si>
    <t>Autres meules (sauf listées séparément)</t>
  </si>
  <si>
    <t>Papier tissu abrasif</t>
  </si>
  <si>
    <t>Autres abrasifs et produits similaires</t>
  </si>
  <si>
    <t>Abrasifs semi-finis et en cours de fabrication</t>
  </si>
  <si>
    <t>Ferronnerie émaillée</t>
  </si>
  <si>
    <t>chaux vive</t>
  </si>
  <si>
    <t>chaux</t>
  </si>
  <si>
    <t>carbonate de calcium léger</t>
  </si>
  <si>
    <t>Autres produits à base de chaux</t>
  </si>
  <si>
    <t>Agrégat artificiel</t>
  </si>
  <si>
    <t>agrégat recyclé</t>
  </si>
  <si>
    <t>maçonnerie</t>
  </si>
  <si>
    <t>Terre de diatomée et ses produits</t>
  </si>
  <si>
    <t>Minéraux, terre et pierre concassées et autres produits transformés</t>
  </si>
  <si>
    <t>Produits cloisonnés</t>
  </si>
  <si>
    <t>Pierres précieuses artificielles (y compris les pierres précieuses synthétiques, les imitations de pierres précieuses, les perles artificielles et les cristaux artificiels)</t>
  </si>
  <si>
    <t>Laine de roche et ses produits</t>
  </si>
  <si>
    <t>Moule (y compris le noyau)</t>
  </si>
  <si>
    <t>glorificateur</t>
  </si>
  <si>
    <t>plaque de mica</t>
  </si>
  <si>
    <t>Autres produits en céramique, argile et pierre</t>
  </si>
  <si>
    <t>Produits semi-finis et produits en cours d'autres céramiques et produits en argile et pierre</t>
  </si>
  <si>
    <t>fonte brute pour la sidérurgie</t>
  </si>
  <si>
    <t>Fonte brute de fonderie</t>
  </si>
  <si>
    <t>Autre fonte brute de four</t>
  </si>
  <si>
    <t>Produits semi-finis en fonte et produits en cours de fabrication</t>
  </si>
  <si>
    <t>Ferromanganèse (haute teneur en carbone)</t>
  </si>
  <si>
    <t>Ferromanganèse (faible teneur en carbone)</t>
  </si>
  <si>
    <t>Ferromolybdène</t>
  </si>
  <si>
    <t>ferrovanadium</t>
  </si>
  <si>
    <t>Autres ferroalliages et produits similaires aux ferroalliages</t>
  </si>
  <si>
    <t>Produits semi-finis en alliages ferreux et produits en cours de fabrication</t>
  </si>
  <si>
    <t>Lingot de ferroalliage (pour le laminage)</t>
  </si>
  <si>
    <t>Lingot de ferroalliage (pour acier forgé)</t>
  </si>
  <si>
    <t>Acier brut (four convertisseur) coulée continue</t>
  </si>
  <si>
    <t>Lingot d'acier brut (convertisseur) (pour le laminage)</t>
  </si>
  <si>
    <t>Lingot d'acier brut (four de conversion) (pour l'acier forgé)</t>
  </si>
  <si>
    <t>Produits semi-finis en acier brut (four de conversion) et produits en cours de fabrication</t>
  </si>
  <si>
    <t>Coulée continue d'acier brut (four électrique)</t>
  </si>
  <si>
    <t>Lingot d'acier brut (four électrique) (pour le laminage)</t>
  </si>
  <si>
    <t>Lingot d'acier brut (four électrique) (pour l'acier forgé)</t>
  </si>
  <si>
    <t>Acier moulé Acier ordinaire coulé</t>
  </si>
  <si>
    <t>Acier moulé acier spécial moulé</t>
  </si>
  <si>
    <t>Produits semi-finis en acier brut (four électrique) et produits en cours de fabrication</t>
  </si>
  <si>
    <t>palplanche en acier</t>
  </si>
  <si>
    <t>Acier en forme de H</t>
  </si>
  <si>
    <t>acier de grande section</t>
  </si>
  <si>
    <t>Acier de petite et moyenne forme</t>
  </si>
  <si>
    <t>Produits semi-finis et en-cours d'acier ordinaire et d'acier façonné</t>
  </si>
  <si>
    <t>Plaque d'acier ordinaire</t>
  </si>
  <si>
    <t>Plaque moyenne/mince en acier ordinaire en forme d'acier</t>
  </si>
  <si>
    <t>Produits semi-finis et en-cours de tôles d'acier ordinaire</t>
  </si>
  <si>
    <t>Tôles d'acier ordinaire d'une largeur égale ou supérieure à 600 mm (pour feuillards électriques laminés à froid)</t>
  </si>
  <si>
    <t>Largeur de plaque d'acier ordinaire de 600 mm ou plus (pour les autres)</t>
  </si>
  <si>
    <t>Largeur de bande d'acier ordinaire inférieure à 600 mm</t>
  </si>
  <si>
    <t>Produits semi-finis et produits en cours de fabrication en feuillards d'acier ordinaire</t>
  </si>
  <si>
    <t>Barres en acier pour petites barres d'armature</t>
  </si>
  <si>
    <t>Autres petites barres d'acier</t>
  </si>
  <si>
    <t>Produits semi-finis et en-cours de barrettes en acier ordinaire</t>
  </si>
  <si>
    <t>Rail lourd (y compris les accessoires)</t>
  </si>
  <si>
    <t>Tramway (y compris les accessoires)</t>
  </si>
  <si>
    <t>Autres aciers ordinaires Aciers laminés à chaud Grosses barres d'acier</t>
  </si>
  <si>
    <t>Autres aciers ordinaires Aciers laminés à chaud Barres de taille moyenne</t>
  </si>
  <si>
    <t>Autres matériaux courants de tuyaux en acier laminés à chaud</t>
  </si>
  <si>
    <t>Pour d'autres barres d'armature en acier laminées à chaud en acier courant</t>
  </si>
  <si>
    <t>Pour les autres aciers courants laminés à chaud</t>
  </si>
  <si>
    <t>Autre acier ordinaire acier laminé à chaud Fil machine ordinaire</t>
  </si>
  <si>
    <t>Autres aciers ordinaires Aciers laminés à chaud Fil machine spécial (bas carbone)</t>
  </si>
  <si>
    <t>Autre acier ordinaire Acier laminé à chaud Fil machine spécial (haute teneur en carbone)</t>
  </si>
  <si>
    <t>Autres bagues extérieures en acier laminé à chaud en acier courant</t>
  </si>
  <si>
    <t>Acier ordinaire semi-fini (pour l'exportation)</t>
  </si>
  <si>
    <t>Autres produits semi-finis en acier laminés à chaud et produits en cours de fabrication</t>
  </si>
  <si>
    <t>Acier ordinaire semi-fini</t>
  </si>
  <si>
    <t>acier à outils au carbone</t>
  </si>
  <si>
    <t>alliage d'acier à outils</t>
  </si>
  <si>
    <t>acier à outils rapide</t>
  </si>
  <si>
    <t>Autre acier à outils</t>
  </si>
  <si>
    <t>Acier au carbone pour la construction de machines</t>
  </si>
  <si>
    <t>Acier allié de construction</t>
  </si>
  <si>
    <t>ressort en acier</t>
  </si>
  <si>
    <t>roulement en acier</t>
  </si>
  <si>
    <t>Acier inoxydable (à base de chrome)</t>
  </si>
  <si>
    <t>Acier inoxydable (à base de nickel)</t>
  </si>
  <si>
    <t>acier de décolletage</t>
  </si>
  <si>
    <t>Corde à piano</t>
  </si>
  <si>
    <t>acier à haute résistance à la traction</t>
  </si>
  <si>
    <t>Autre acier</t>
  </si>
  <si>
    <t>Produits semi-finis en acier spécial (exportation)</t>
  </si>
  <si>
    <t>Produits laminés à chaud en acier spécial</t>
  </si>
  <si>
    <t>Produit semi-fini en acier spécial</t>
  </si>
  <si>
    <t>tuyau en acier sans soudure</t>
  </si>
  <si>
    <t>tuyau soudé bout à bout</t>
  </si>
  <si>
    <t>Tube en acier SRE</t>
  </si>
  <si>
    <t>tube en acier soudé à l'arc électrique</t>
  </si>
  <si>
    <t>Tuyaux en acier étirés à froid (y compris les tuyaux en acier étirés recyclés)</t>
  </si>
  <si>
    <t>tuyau en acier plaqué</t>
  </si>
  <si>
    <t>Produits semi-finis et en-cours de tubes en acier ordinaire</t>
  </si>
  <si>
    <t>tuyau d'acier froid</t>
  </si>
  <si>
    <t>Produits semi-finis et en cours de fabrication de tubes en acier spéciaux</t>
  </si>
  <si>
    <t>bande d'acier</t>
  </si>
  <si>
    <t>larges bandes d'acier laminées à froid</t>
  </si>
  <si>
    <t>feuillard électrique laminé à froid</t>
  </si>
  <si>
    <t>barre d'acier froide</t>
  </si>
  <si>
    <t>fil de fer</t>
  </si>
  <si>
    <t>Fil d'acier au carbone pour frappe à froid</t>
  </si>
  <si>
    <t>fil d'acier dur</t>
  </si>
  <si>
    <t>cordon de baguette de soudure</t>
  </si>
  <si>
    <t>Palplanche en acier simple</t>
  </si>
  <si>
    <t>acier léger</t>
  </si>
  <si>
    <t>Acier ordinaire fini à froid Produits semi-finis et produits en cours de fabrication</t>
  </si>
  <si>
    <t>Fil d'acier PC</t>
  </si>
  <si>
    <t>fil d'acier inoxydable</t>
  </si>
  <si>
    <t>Autres fils d'acier spéciaux</t>
  </si>
  <si>
    <t>Produits semi-finis à froid en aciers spéciaux et produits en cours de fabrication</t>
  </si>
  <si>
    <t>plaque d'étain</t>
  </si>
  <si>
    <t>acier sans étain</t>
  </si>
  <si>
    <t>Tôle d'acier galvanisé (galvanisé à chaud)</t>
  </si>
  <si>
    <t>Tôle d'acier galvanisée (galvanoplastie)</t>
  </si>
  <si>
    <t>Autres tôles d'acier plaquées de métal</t>
  </si>
  <si>
    <t>fil</t>
  </si>
  <si>
    <t>fil d'acier dur galvanisé</t>
  </si>
  <si>
    <t>Produits semi-finis en acier plaqué et produits en cours de fabrication</t>
  </si>
  <si>
    <t>acier plaqué acier ordinaire</t>
  </si>
  <si>
    <t>Acier spécial acier plaqué</t>
  </si>
  <si>
    <t>Produits semi-finis en acier forgé et produits en cours de fabrication</t>
  </si>
  <si>
    <t>Acier ordinaire forgé</t>
  </si>
  <si>
    <t>Acier spécial forgé</t>
  </si>
  <si>
    <t>Produits semi-finis en acier moulé et produits en cours de fabrication</t>
  </si>
  <si>
    <t>tuyau en fonte</t>
  </si>
  <si>
    <t>pour machines industrielles</t>
  </si>
  <si>
    <t>Pour les machines d'usinage et de traitement des métaux</t>
  </si>
  <si>
    <t>Pour les autres machines générales/électriques</t>
  </si>
  <si>
    <t>en fonteautomobile</t>
  </si>
  <si>
    <t>Pour les pièces moulées et autres machines de transport</t>
  </si>
  <si>
    <t>Pour les produits en fonte et autres</t>
  </si>
  <si>
    <t>Pour les machines et équipements industriels pour les produits en fonte</t>
  </si>
  <si>
    <t>Pour les machines de travail et de traitement des métaux en fonte</t>
  </si>
  <si>
    <t>Pour les produits en fonte et autres machines générales/électriques</t>
  </si>
  <si>
    <t>fonte malléable</t>
  </si>
  <si>
    <t>fonte</t>
  </si>
  <si>
    <t>Acier allié/acier au carbone</t>
  </si>
  <si>
    <t>Raccords de tuyauterie en fonte malléable (y compris le type à bride)</t>
  </si>
  <si>
    <t>Pour les machines industrielles et les engins de génie civil et de construction</t>
  </si>
  <si>
    <t>Produits forgés (fer) et autres</t>
  </si>
  <si>
    <t>Produits forgés (fer) pour machines industrielles et machines de génie civil et de construction</t>
  </si>
  <si>
    <t>Produits forgés (fer) pour engins de transport</t>
  </si>
  <si>
    <t>Pièces forgées (fer) pour automobiles</t>
  </si>
  <si>
    <t>Produits forgés (fer) produits semi-finis et produits en cours de fabrication</t>
  </si>
  <si>
    <t>Produits de coupe en acier (y compris la coupe par fusion)</t>
  </si>
  <si>
    <t>poudre de fer, poudre de fer pur</t>
  </si>
  <si>
    <t>Autres produits en acier</t>
  </si>
  <si>
    <t>Autres produits sidérurgiques semi-finis et en cours de fabrication</t>
  </si>
  <si>
    <t>Cuivre blister (exportation)</t>
  </si>
  <si>
    <t>cuivre électrolytique</t>
  </si>
  <si>
    <t>cuivre brut</t>
  </si>
  <si>
    <t>Plomb brut (y compris sous-produit du plomb brut) (exportation)</t>
  </si>
  <si>
    <t>fil électrique</t>
  </si>
  <si>
    <t>Lingots de plomb recyclé (y compris les alliages de type)</t>
  </si>
  <si>
    <t>souder</t>
  </si>
  <si>
    <t>Alliages antifriction plomb-zinc (y compris recyclés)</t>
  </si>
  <si>
    <t>Zinc électrolytique (y compris zinc rectifié)</t>
  </si>
  <si>
    <t>zinc distillé</t>
  </si>
  <si>
    <t>Lingot de zinc recyclé, alliage de zinc</t>
  </si>
  <si>
    <t>Produits semi-finis en plomb et en zinc (y compris recyclés) et produits en cours de fabrication</t>
  </si>
  <si>
    <t>Alumine (oxyde d'aluminium)</t>
  </si>
  <si>
    <t>hydroxyde d'aluminium</t>
  </si>
  <si>
    <t>Lingot d'aluminium raffiné</t>
  </si>
  <si>
    <t>Lingots d'aluminium recyclés, alliages d'aluminium</t>
  </si>
  <si>
    <t>Aluminium semi-fini et en cours de fabrication (y compris recyclé)</t>
  </si>
  <si>
    <t>lingots d'or</t>
  </si>
  <si>
    <t>lingots d'argent</t>
  </si>
  <si>
    <t>Autres métaux non ferreux (issus de la première fusion et de l'affinage)</t>
  </si>
  <si>
    <t>Lingots d'or recyclés, alliages d'or</t>
  </si>
  <si>
    <t>Lingots d'argent recyclés, alliages d'argent</t>
  </si>
  <si>
    <t>Lingots de cuivre recyclés, alliages de cuivre</t>
  </si>
  <si>
    <t>Autres lingots et alliages recyclés de métaux non ferreux</t>
  </si>
  <si>
    <t>Autres produits semi-finis en lingots de métaux non ferreux et en-cours</t>
  </si>
  <si>
    <t>fil de cuivre nu</t>
  </si>
  <si>
    <t>enroulement</t>
  </si>
  <si>
    <t>Fil d'équipement</t>
  </si>
  <si>
    <t>Fil électrique pour matériel de transport</t>
  </si>
  <si>
    <t>Autres fils isolés</t>
  </si>
  <si>
    <t>fil d'aluminium</t>
  </si>
  <si>
    <t>câble d'alimentation</t>
  </si>
  <si>
    <t>câble de communication</t>
  </si>
  <si>
    <t>Fil/câble électrique</t>
  </si>
  <si>
    <t>Fil de cuivre nu (fil d'âme pour les fabricants de fils électriques)</t>
  </si>
  <si>
    <t>fil de cuivre</t>
  </si>
  <si>
    <t>fil machine en aluminium</t>
  </si>
  <si>
    <t>Câble à fibre optique (câble de communication)</t>
  </si>
  <si>
    <t>Fil central en fibre optique (pour les utilisateurs)</t>
  </si>
  <si>
    <t>Produits semi-finis et produits en cours de fabrication de câbles à fibres optiques</t>
  </si>
  <si>
    <t>Produits en cuivre (plaques)</t>
  </si>
  <si>
    <t>Produits en cuivre (feuillards)</t>
  </si>
  <si>
    <t>Produits en cuivre (tuyaux)</t>
  </si>
  <si>
    <t>Produits en cuivre (barres/fils)</t>
  </si>
  <si>
    <t>Produits en laiton (plaques)</t>
  </si>
  <si>
    <t>Produits en laiton (bandes)</t>
  </si>
  <si>
    <t>Produits en laiton (tuyaux)</t>
  </si>
  <si>
    <t>Produits en laiton (barres)</t>
  </si>
  <si>
    <t>Produits en laiton (fil)</t>
  </si>
  <si>
    <t>Produits en bronze forgé</t>
  </si>
  <si>
    <t>Autres produits en cuivre forgé (y compris les produits en maillechort)</t>
  </si>
  <si>
    <t>Produits semi-finis en cuivre et produits en cours de fabrication</t>
  </si>
  <si>
    <t>Plaque de produit laminé en aluminium</t>
  </si>
  <si>
    <t>Disque de produit laminé en aluminium</t>
  </si>
  <si>
    <t>produits laminés en aluminium</t>
  </si>
  <si>
    <t>tube de produit laminé en aluminium</t>
  </si>
  <si>
    <t>Barres et fils d'aluminium laminés</t>
  </si>
  <si>
    <t>Feuille de produit laminé en aluminium</t>
  </si>
  <si>
    <t>Produits laminés en aluminium semi-finis et en cours de fabrication</t>
  </si>
  <si>
    <t>Pour les matériaux métalliques non ferreux, les machines et équipements industriels</t>
  </si>
  <si>
    <t>Matériau métallique non ferreux pour métal porteur</t>
  </si>
  <si>
    <t>Pour vannes et robinets en métal non ferreux (y compris pour les raccords de tuyauterie)</t>
  </si>
  <si>
    <t>Pour les machines de transport de matériaux en métaux non ferreux</t>
  </si>
  <si>
    <t>Pour les matériaux métalliques non ferreux et autres</t>
  </si>
  <si>
    <t>Pour les matériaux métalliques non ferreux et les machines générales</t>
  </si>
  <si>
    <t>matériaux métalliques non ferreux pour automobiles</t>
  </si>
  <si>
    <t>Pour les matériaux métalliques non ferreux et autres machines de transport</t>
  </si>
  <si>
    <t>Autres pièces moulées en métaux non ferreux</t>
  </si>
  <si>
    <t>Pour machinerie générale (aluminium)</t>
  </si>
  <si>
    <t>pour machines électriques (aluminium)</t>
  </si>
  <si>
    <t>automobile (aluminium)</t>
  </si>
  <si>
    <t>Pour motos (aluminium)</t>
  </si>
  <si>
    <t>Pour les autres (aluminium)</t>
  </si>
  <si>
    <t>automobile (zinc)</t>
  </si>
  <si>
    <t>Autres (zinc)</t>
  </si>
  <si>
    <t>Moulage sous pression d'autres métaux non ferreux</t>
  </si>
  <si>
    <t>alliage d'aluminium</t>
  </si>
  <si>
    <t>Autres alliages non ferreux</t>
  </si>
  <si>
    <t>Aluminium automobile (chaud)</t>
  </si>
  <si>
    <t>Aluminium automobile (froid)</t>
  </si>
  <si>
    <t>Type aluminium pour les autres (chaud)</t>
  </si>
  <si>
    <t>Type aluminium pour les autres (froid)</t>
  </si>
  <si>
    <t>Autres pièces forgées en métaux non ferreux</t>
  </si>
  <si>
    <t>Produits semi-finis et en cours de fabrication pour les matériaux métalliques non ferreux</t>
  </si>
  <si>
    <t>combustible nucléaire</t>
  </si>
  <si>
    <t>Tuyau/plaque en plomb</t>
  </si>
  <si>
    <t>Matériaux corroyés en zinc et en alliage de zinc (y compris les plaques de zinc et les plaques en alliage de zinc)</t>
  </si>
  <si>
    <t>Or/même matériau forgé en alliage</t>
  </si>
  <si>
    <t>Argent/même matériau forgé en alliage</t>
  </si>
  <si>
    <t>Matériau forgé en platine et alliage de platine</t>
  </si>
  <si>
    <t>Nickel/même matériau forgé en alliage</t>
  </si>
  <si>
    <t>Autres métaux non ferreux et matières corroyées des mêmes alliages</t>
  </si>
  <si>
    <t>Cuivre/poudre d'alliage de cuivre</t>
  </si>
  <si>
    <t>Poudre d'aluminium et d'alliage d'aluminium</t>
  </si>
  <si>
    <t>Autres métaux non ferreux et leurs poudres d'alliage</t>
  </si>
  <si>
    <t>Autres produits métalliques non ferreux</t>
  </si>
  <si>
    <t>Produits semi-finis et produits en cours de fabrication d'autres produits métalliques non ferreux</t>
  </si>
  <si>
    <t>Produits bruts tels que le cuivre, le plomb, le zinc, le nickel et l'étain</t>
  </si>
  <si>
    <t>châssis en acier</t>
  </si>
  <si>
    <t>pont</t>
  </si>
  <si>
    <t>tour en acier</t>
  </si>
  <si>
    <t>écluse</t>
  </si>
  <si>
    <t>Autres produits métalliques de construction</t>
  </si>
  <si>
    <t>Produits métalliques semi-finis et en cours de fabrication pour la construction</t>
  </si>
  <si>
    <t>châssis résidentiel en aluminium</t>
  </si>
  <si>
    <t>construire un châssis en aluminium</t>
  </si>
  <si>
    <t>Autres châssis en aluminium</t>
  </si>
  <si>
    <t>porte en aluminium</t>
  </si>
  <si>
    <t>porte à guillotine en métal</t>
  </si>
  <si>
    <t>Obturateur</t>
  </si>
  <si>
    <t>latte en métal</t>
  </si>
  <si>
    <t>Produits de tôlerie architecturale</t>
  </si>
  <si>
    <t>maison préfabriquée à ossature métallique</t>
  </si>
  <si>
    <t>unité de maison</t>
  </si>
  <si>
    <t>Autres produits métalliques architecturaux</t>
  </si>
  <si>
    <t>cuisinière à gaz</t>
  </si>
  <si>
    <t>Bouilloire de bain à gaz (dont une avec un brûleur)</t>
  </si>
  <si>
    <t>chauffe-eau à gaz</t>
  </si>
  <si>
    <t>Autres appareils à gaz (à l'exclusion des appareils de chauffage à air chaud)</t>
  </si>
  <si>
    <t>Poêle à kérosène</t>
  </si>
  <si>
    <t>Autres équipements pétroliers (à l'exclusion des appareils de chauffage à air chaud)</t>
  </si>
  <si>
    <t>Chauffage à air chaud au gaz (la méthode de chauffage est la convection forcée)</t>
  </si>
  <si>
    <t>Réchauffeur d'air chaud à l'huile (type alimentation/évacuation forcée)</t>
  </si>
  <si>
    <t>chaudière à eau chaude</t>
  </si>
  <si>
    <t>radiateur, aérotherme</t>
  </si>
  <si>
    <t>Ustensiles de chauffage et de cuisine</t>
  </si>
  <si>
    <t>Équipement solaire thermique</t>
  </si>
  <si>
    <t>Pièces et accessoires pour équipements gaz et pétrole</t>
  </si>
  <si>
    <t>Autres pièces d'équipement de chauffage et de cuisson</t>
  </si>
  <si>
    <t>Produits semi-finis et en cours de fabrication pour équipements à gaz et à pétrole, équipements de chauffage et de cuisine</t>
  </si>
  <si>
    <t>boulon et un écrou</t>
  </si>
  <si>
    <t>machine à laver</t>
  </si>
  <si>
    <t>vis à bois, petite vis, vis de réglage</t>
  </si>
  <si>
    <t>Autres produits connexes tels que boulons et écrous</t>
  </si>
  <si>
    <t>ressort à lames hélicoïdal</t>
  </si>
  <si>
    <t>ressort hélicoïdal</t>
  </si>
  <si>
    <t>ressort de fil</t>
  </si>
  <si>
    <t>ressort à lames minces</t>
  </si>
  <si>
    <t>autres ressorts</t>
  </si>
  <si>
    <t>Boulons, écrous, rivets, ressorts Produits semi-finis et produits en cours</t>
  </si>
  <si>
    <t>Tambouriner</t>
  </si>
  <si>
    <t>Bidon de 18 litres</t>
  </si>
  <si>
    <t>Boîtes de conserve (boîtes de conserve)</t>
  </si>
  <si>
    <t>Autres contenants en tôle plaquée</t>
  </si>
  <si>
    <t>Autres produits en tôle plaquée</t>
  </si>
  <si>
    <t>réservoir en tôle</t>
  </si>
  <si>
    <t>Récipient à haute pression (cylindre)</t>
  </si>
  <si>
    <t>récipient</t>
  </si>
  <si>
    <t>Autres produits de fabrication de canettes et de tôlerie</t>
  </si>
  <si>
    <t>Contenants métalliques, fabrication de canettes, produits en tôle, produits semi-finis et produits en cours de fabrication</t>
  </si>
  <si>
    <t>raccords de tuyauterie en métal</t>
  </si>
  <si>
    <t>Sanitaires en métal</t>
  </si>
  <si>
    <t>accessoires de plomberie</t>
  </si>
  <si>
    <t>Produits semi-finis et produits en cours pour les accessoires de plomberie</t>
  </si>
  <si>
    <t>poudres et produits d'or</t>
  </si>
  <si>
    <t>Produits semi-finis et en cours de fabrication de produits en poudre et en or</t>
  </si>
  <si>
    <t>Lame pour cisailler les tôles d'acier (lame de cisaillement)</t>
  </si>
  <si>
    <t>Coutellerie pour contreplaqué et machines de traitement du bois</t>
  </si>
  <si>
    <t>Autres machines-outils</t>
  </si>
  <si>
    <t>couteau de coiffure</t>
  </si>
  <si>
    <t>des couteaux</t>
  </si>
  <si>
    <t>les ciseaux</t>
  </si>
  <si>
    <t>outils d'artisanat</t>
  </si>
  <si>
    <t>Pioches, marteaux, pelles, pelles, pieds de biche (y compris jardinage)</t>
  </si>
  <si>
    <t>Autres outils pratiques, outils à main</t>
  </si>
  <si>
    <t>Outils de travail</t>
  </si>
  <si>
    <t>Dossier</t>
  </si>
  <si>
    <t>scie à main</t>
  </si>
  <si>
    <t>lame de scie à métaux</t>
  </si>
  <si>
    <t>Autres lames de scie</t>
  </si>
  <si>
    <t>Coutellerie/Outillage Matériel agricole</t>
  </si>
  <si>
    <t>Coutellerie/Outillage Pièces détachées pour matériel agricole</t>
  </si>
  <si>
    <t>Coutellerie et outillage Produits semi-finis et produits en cours</t>
  </si>
  <si>
    <t>Produits d'emboutissage de métaux Pièces de machines en aluminium (sans finition mécanique)</t>
  </si>
  <si>
    <t>Produits métalliques emboutis Vaisselle et vaisselle en aluminium</t>
  </si>
  <si>
    <t>Canette de boisson en aluminium (corps de canette)</t>
  </si>
  <si>
    <t>Canettes de boisson en aluminium (couvercles de canettes)</t>
  </si>
  <si>
    <t>Autres produits en aluminium estampé/pressé et ses alliages</t>
  </si>
  <si>
    <t>Pièces de machines de poinçonnage/presse (sans finition machine)</t>
  </si>
  <si>
    <t>couronne</t>
  </si>
  <si>
    <t>Autres produits métalliques estampés/pressés</t>
  </si>
  <si>
    <t>Produits semi-finis et produits d'emboutissage de métaux en cours</t>
  </si>
  <si>
    <t>clou rond en fer</t>
  </si>
  <si>
    <t>clou spécial fer</t>
  </si>
  <si>
    <t>D'autres clous</t>
  </si>
  <si>
    <t>Treillis métallique en acier (y compris treillis métallique soudé et gabions)</t>
  </si>
  <si>
    <t>grillage en métal non ferreux</t>
  </si>
  <si>
    <t>Câble métallique (y compris le fil toronné en acier)</t>
  </si>
  <si>
    <t>Fil torsadé en acier PC</t>
  </si>
  <si>
    <t>baguette de soudure électrique</t>
  </si>
  <si>
    <t>D'autres produits de fil</t>
  </si>
  <si>
    <t>Produits métalliques semi-finis et en cours de fabrication non classés ailleurs</t>
  </si>
  <si>
    <t>Couteaux, fourchettes et cuillères de table (y compris plaqués)</t>
  </si>
  <si>
    <t>Autre vaisselle occidentale</t>
  </si>
  <si>
    <t>clé de verouillage</t>
  </si>
  <si>
    <t>quincaillerie de chantier</t>
  </si>
  <si>
    <t>Quincaillerie caténaire</t>
  </si>
  <si>
    <t>Autre matériel</t>
  </si>
  <si>
    <t>sculpture en métal</t>
  </si>
  <si>
    <t>Produit traité thermiquement en métal</t>
  </si>
  <si>
    <t>Autres traitements de surface métalliques</t>
  </si>
  <si>
    <t>sûr</t>
  </si>
  <si>
    <t>Pièces, fixations et accessoires pour coffres-forts</t>
  </si>
  <si>
    <t>Garniture métallique, joint (y compris combinaison non métallique)</t>
  </si>
  <si>
    <t>plaque signalétique en métal</t>
  </si>
  <si>
    <t>Tube souple</t>
  </si>
  <si>
    <t>tube métallique extrudé</t>
  </si>
  <si>
    <t>feuille de métal</t>
  </si>
  <si>
    <t>Produits métalliques non classés ailleurs</t>
  </si>
  <si>
    <t>Produits semi-finis de chaudière et produits en cours</t>
  </si>
  <si>
    <t>chaudière à tube de fumée</t>
  </si>
  <si>
    <t>chaudière à tubes d'eau</t>
  </si>
  <si>
    <t>Autres chaudières (hors chaudières à eau chaude)</t>
  </si>
  <si>
    <t>Pièces, appareils et accessoires de chaudière</t>
  </si>
  <si>
    <t>turbine à vapeur</t>
  </si>
  <si>
    <t>Autres éoliennes</t>
  </si>
  <si>
    <t>Pièces, montages et accessoires pour machines à vapeur, turbines et turbines à eau</t>
  </si>
  <si>
    <t>Produits semi-finis de turbine et produits en cours de fabrication</t>
  </si>
  <si>
    <t>Moteur à essence à usage général de moins de 3 ch (2 temps)</t>
  </si>
  <si>
    <t>Moteur à essence à usage général de moins de 3 ch (4 temps)</t>
  </si>
  <si>
    <t>Moteur à essence à usage général 3 PS ou plus (2 cycles)</t>
  </si>
  <si>
    <t>Moteur à essence à usage général 3 PS ou plus (4 cycles)</t>
  </si>
  <si>
    <t>Moteur diesel à usage général de moins de 30 ch</t>
  </si>
  <si>
    <t>Moteur diesel à usage général 30PS ou plus et moins de 100PS</t>
  </si>
  <si>
    <t>Moteur diesel à usage général 100PS ou plus et moins de 500PS</t>
  </si>
  <si>
    <t>Moteur diesel à usage général 500PS ou plus</t>
  </si>
  <si>
    <t>Pièces, montages et accessoires de moteurs à combustion interne à usage général</t>
  </si>
  <si>
    <t>Réacteurs nucléaires de puissance, leurs pièces, montages et accessoires</t>
  </si>
  <si>
    <t>Autres moteurs principaux</t>
  </si>
  <si>
    <t>Moteurs semi-finis et produits en cours</t>
  </si>
  <si>
    <t>Pompe centrifuge à un étage (y compris le type à turbine)</t>
  </si>
  <si>
    <t>Pompe centrifuge à plusieurs étages (y compris de type turbine)</t>
  </si>
  <si>
    <t>Pompe étanche (pompe spéciale pour l'industrie chimique)</t>
  </si>
  <si>
    <t>pompe électrique domestique</t>
  </si>
  <si>
    <t>Compresseur à piston</t>
  </si>
  <si>
    <t>compresseur rotatif</t>
  </si>
  <si>
    <t>Compresseur centrifuge, compresseur axial</t>
  </si>
  <si>
    <t>ventilateur centrifuge</t>
  </si>
  <si>
    <t>ventilateur axial</t>
  </si>
  <si>
    <t>Autres soufflantes</t>
  </si>
  <si>
    <t>Pompe hydrolique</t>
  </si>
  <si>
    <t>moteur hydraulique</t>
  </si>
  <si>
    <t>cylindre hydraulique</t>
  </si>
  <si>
    <t>vanne hydraulique</t>
  </si>
  <si>
    <t>Autres équipements hydrauliques</t>
  </si>
  <si>
    <t>Équipement pneumatique (y compris l'équipement de l'unité pneumatique)</t>
  </si>
  <si>
    <t>pompes et équipements</t>
  </si>
  <si>
    <t>Compresseur d'air/compresseur de gaz/ventilateur</t>
  </si>
  <si>
    <t>équipement hydraulique</t>
  </si>
  <si>
    <t>équipement pneumatique</t>
  </si>
  <si>
    <t>Produits semi-finis et en cours de fabrication pour pompes et compresseurs</t>
  </si>
  <si>
    <t>Ascenseurs (hors monte-voitures)</t>
  </si>
  <si>
    <t>escalier mécanique</t>
  </si>
  <si>
    <t>pont roulant</t>
  </si>
  <si>
    <t>Autres grues</t>
  </si>
  <si>
    <t>Hisser</t>
  </si>
  <si>
    <t>Convoyeur</t>
  </si>
  <si>
    <t>Équipement d'entrepôt automatisé</t>
  </si>
  <si>
    <t>Autres équipements de transport logistique</t>
  </si>
  <si>
    <t>Ascenseur/escalier mécanique</t>
  </si>
  <si>
    <t>Matériel de transport logistique</t>
  </si>
  <si>
    <t>Produits semi-finis et matériaux en cours pour les machines de transport</t>
  </si>
  <si>
    <t>Moins de 0,4 KW pour la climatisation de réfrigération générale du réfrigérateur</t>
  </si>
  <si>
    <t>0,4 KW ou plus et moins de 0,75 KW pour la climatisation de réfrigération générale de réfrigérateur</t>
  </si>
  <si>
    <t>0.75KW ou plus et moins de 7.5KW pour la climatisation de réfrigération générale de réfrigérateur</t>
  </si>
  <si>
    <t>7,5 KW ou plus pour la climatisation de réfrigération générale de réfrigérateur</t>
  </si>
  <si>
    <t>Réfrigérateur Climatiseur pour voitures particulières (y compris les camions)</t>
  </si>
  <si>
    <t>réfrigérateur réfrigérateur centrifuge</t>
  </si>
  <si>
    <t>Réfrigérateur Refroidisseur à absorption (y compris refroidisseur/chauffage d'eau)</t>
  </si>
  <si>
    <t>Unité de condensation du congélateur (hors climatiseur) moins de 7,5 KW</t>
  </si>
  <si>
    <t>Unité de condensation du réfrigérateur (hors climatiseur) 7,5 KW ou plus</t>
  </si>
  <si>
    <t>Vitrines de congélation et réfrigérées (y compris les présentoirs de congélation)</t>
  </si>
  <si>
    <t>Climatiseur (excluant le type de fenêtre et le type séparé)</t>
  </si>
  <si>
    <t>Autres produits d'application de réfrigérateur</t>
  </si>
  <si>
    <t>tour de refroidissement</t>
  </si>
  <si>
    <t>Groupes frigorifiques/réfrigérateurs pour engins de transport</t>
  </si>
  <si>
    <t>Unité de refroidissement (y compris type pompe à chaleur)</t>
  </si>
  <si>
    <t>Autres unités de réfrigération/réfrigération</t>
  </si>
  <si>
    <t>ventilo-convecteur</t>
  </si>
  <si>
    <t>unité de traitement d'air</t>
  </si>
  <si>
    <t>Pièces, fixations et accessoires pour réfrigérateurs et régulateurs de température/humidité</t>
  </si>
  <si>
    <t>Produits semi-finis et produits en cours pour réfrigérateurs et régulateurs de température/humidité</t>
  </si>
  <si>
    <t>Roulements à billes radiaux (sauf pour les paliers complets)</t>
  </si>
  <si>
    <t>Autres roulements à billes (à l'exception des paliers complets)</t>
  </si>
  <si>
    <t>Roulements à rouleaux (sauf pour les paliers complets)</t>
  </si>
  <si>
    <t>unité de roulement</t>
  </si>
  <si>
    <t>Pièces pour roulements à billes et roulements à rouleaux</t>
  </si>
  <si>
    <t>Roulements semi-finis et en cours de fabrication</t>
  </si>
  <si>
    <t>Réducteur à rapport fixe (avec moteur)</t>
  </si>
  <si>
    <t>Réducteur à rapport fixe (sans moteur)</t>
  </si>
  <si>
    <t>Autres dérailleurs (non répertoriés séparément)</t>
  </si>
  <si>
    <t>engrenages (y compris en plastique)</t>
  </si>
  <si>
    <t>chaîne en acier</t>
  </si>
  <si>
    <t>Autres dispositifs de transmission de puissance</t>
  </si>
  <si>
    <t>Composants, fixations et accessoires pour dispositifs de transmission de puissance</t>
  </si>
  <si>
    <t>Produits semi-finis et en-cours de dispositifs de transmission de puissance</t>
  </si>
  <si>
    <t>four industriel</t>
  </si>
  <si>
    <t>Matériel d'extinction d'incendie, matériel d'extinction d'incendie (y compris accessoires pour camions de pompiers)</t>
  </si>
  <si>
    <t>Vanne haute température/haute pression</t>
  </si>
  <si>
    <t>vanne à réglage automatique</t>
  </si>
  <si>
    <t>Vannes et robinets pour l'alimentation en eau et le drainage</t>
  </si>
  <si>
    <t>Vannes et robinets à usage général</t>
  </si>
  <si>
    <t>Produits transformés de tuyaux tels que la coupe, le pliage et le filetage</t>
  </si>
  <si>
    <t>segment de piston</t>
  </si>
  <si>
    <t>Équipement de combustion de pétrole lourd/gaz (y compris le pétrole léger)</t>
  </si>
  <si>
    <t>dispositif de stationnement mécanique</t>
  </si>
  <si>
    <t>Machines industrielles à usage général non classées ailleurs (sauf mention contraire)</t>
  </si>
  <si>
    <t>Extincteur/extincteur</t>
  </si>
  <si>
    <t>robinet de soupape</t>
  </si>
  <si>
    <t>Machines diverses non classées ailleurs</t>
  </si>
  <si>
    <t>Pièces, montages et accessoires pour machines et appareils à usage général qui ne sont pas classés ailleurs</t>
  </si>
  <si>
    <t>Produits de machines d'usage général semi-finis et en cours de fabrication non classés ailleurs</t>
  </si>
  <si>
    <t>Motoculteurs, motoculteurs (y compris les tracteurs sans moteur et de jardin)</t>
  </si>
  <si>
    <t>tracteur agricole</t>
  </si>
  <si>
    <t>Machines agricoles et autres équipements de préparation des terres</t>
  </si>
  <si>
    <t>pulvérisateur, plumeau</t>
  </si>
  <si>
    <t>repiqueuse de riz</t>
  </si>
  <si>
    <t>Autres équipements de culture et de gestion</t>
  </si>
  <si>
    <t>séchoir agricole</t>
  </si>
  <si>
    <t>combiner</t>
  </si>
  <si>
    <t>Autres équipements de conditionnement de récolte</t>
  </si>
  <si>
    <t>équipement d'alimentation</t>
  </si>
  <si>
    <t>Autres machines agricoles</t>
  </si>
  <si>
    <t>machines agricoles</t>
  </si>
  <si>
    <t>Charrues rotatives, charrues et herses pour motoculteurs et tracteurs à roues</t>
  </si>
  <si>
    <t>Produits semi-finis et en-cours de machines agricoles</t>
  </si>
  <si>
    <t>Machine d'excavation de type pelle moins de 0,2 m3</t>
  </si>
  <si>
    <t>Machine d'excavation de type excavatrice 0,2 m3 ou plus et moins de 0,6 m3</t>
  </si>
  <si>
    <t>Excavatrice de type excavatrice 0,6 m3 ou plus</t>
  </si>
  <si>
    <t>tunnelier</t>
  </si>
  <si>
    <t>Grue de construction (camion-grue)</t>
  </si>
  <si>
    <t>Grue de construction (grue tout terrain)</t>
  </si>
  <si>
    <t>Grue de construction (grue sur chenilles)</t>
  </si>
  <si>
    <t>Machine de nivellement du sol (niveleuse/grattoir)</t>
  </si>
  <si>
    <t>Machine de nivellement du sol (rouleau)</t>
  </si>
  <si>
    <t>Machine de nivellement du sol (machine de compactage à plaque plate)</t>
  </si>
  <si>
    <t>machine à paver l'asphalte</t>
  </si>
  <si>
    <t>machine à béton</t>
  </si>
  <si>
    <t>machine de construction de fondation</t>
  </si>
  <si>
    <t>Perceuse</t>
  </si>
  <si>
    <t>perceuse à roche</t>
  </si>
  <si>
    <t>Concasseur</t>
  </si>
  <si>
    <t>broyeur, trieur</t>
  </si>
  <si>
    <t>Equipements auxiliaires pour concasseurs, broyeurs et trieurs</t>
  </si>
  <si>
    <t>plate-forme de travail aérien</t>
  </si>
  <si>
    <t>Autres équipements de construction et d'exploitation minière</t>
  </si>
  <si>
    <t>tracteur de chantier</t>
  </si>
  <si>
    <t>camion pelle de construction</t>
  </si>
  <si>
    <t>Machines de construction/machines minières</t>
  </si>
  <si>
    <t>Produits semi-finis et en-cours de machines de construction et d'exploitation minière</t>
  </si>
  <si>
    <t>machine à fibre chimique</t>
  </si>
  <si>
    <t>Autres machines liées à la filature</t>
  </si>
  <si>
    <t>métier à jet d'air, métier à jet d'eau</t>
  </si>
  <si>
    <t>Autres métiers</t>
  </si>
  <si>
    <t>machines à tricoter</t>
  </si>
  <si>
    <t>Autre machine à tresser</t>
  </si>
  <si>
    <t>Machine de préparation textile</t>
  </si>
  <si>
    <t>Machine à teindre, machine à teindre</t>
  </si>
  <si>
    <t>machine de finition</t>
  </si>
  <si>
    <t>Autres machines de finition de teinture</t>
  </si>
  <si>
    <t>machine à coudre industrielle</t>
  </si>
  <si>
    <t>Autres machines à coudre</t>
  </si>
  <si>
    <t>Machines pour fibres chimiques/Machines de filature</t>
  </si>
  <si>
    <t>Machine à tisser, machine à tresser</t>
  </si>
  <si>
    <t>Machine de finition de teinture</t>
  </si>
  <si>
    <t>machine à coudre</t>
  </si>
  <si>
    <t>Produits semi-finis de machines textiles et produits en cours de fabrication</t>
  </si>
  <si>
    <t>Machines et équipements de traitement des céréales</t>
  </si>
  <si>
    <t>Machines et équipements pour la boulangerie et la confiserie</t>
  </si>
  <si>
    <t>machine à brasser</t>
  </si>
  <si>
    <t>Machines pour le traitement du lait et la fabrication de produits laitiers</t>
  </si>
  <si>
    <t>Machine de fabrication de produits carnés et de produits de la mer</t>
  </si>
  <si>
    <t>Distributeur de boissons</t>
  </si>
  <si>
    <t>machine à thé</t>
  </si>
  <si>
    <t>Autres machines et équipements alimentaires</t>
  </si>
  <si>
    <t>Machines et équipements alimentaires</t>
  </si>
  <si>
    <t>Machines alimentaires, produits semi-finis et produits en cours de fabrication</t>
  </si>
  <si>
    <t>machine à bois</t>
  </si>
  <si>
    <t>machines à bois</t>
  </si>
  <si>
    <t>Machines à contreplaqué (y compris les machines à panneaux de fibres)</t>
  </si>
  <si>
    <t>Pièces, montages et accessoires pour machines à bois, à transformation du bois et à contreplaqué</t>
  </si>
  <si>
    <t>Produits semi-finis et en cours de fabrication pour les machines de traitement du bois</t>
  </si>
  <si>
    <t>Machines et équipements pour la fabrication de pâte à papier</t>
  </si>
  <si>
    <t>machine à papier</t>
  </si>
  <si>
    <t>Autre machine à papier</t>
  </si>
  <si>
    <t>Pièces, montages et accessoires pour équipements de pâte à papier et machines à papier</t>
  </si>
  <si>
    <t>Produits semi-finis et produits en cours de fabrication pour les équipements de pâte à papier et les machines de fabrication de papier</t>
  </si>
  <si>
    <t>imprimante</t>
  </si>
  <si>
    <t>machine à relier les livres</t>
  </si>
  <si>
    <t>Machines de transformation du papier</t>
  </si>
  <si>
    <t>Machines à fabriquer des plaques (y compris les machines de coulée de type)</t>
  </si>
  <si>
    <t>Pièces, fixations et accessoires pour les machines d'impression, de reliure et de transformation du papier</t>
  </si>
  <si>
    <t>Produits semi-finis et en cours de fabrication pour les machines d'impression, de reliure et de transformation du papier</t>
  </si>
  <si>
    <t>Emballages individuels/machines d'intérieur</t>
  </si>
  <si>
    <t>Machines d'extérieur/d'emballage</t>
  </si>
  <si>
    <t>Pièces, fixations et accessoires pour machines d'emballage et d'emballage</t>
  </si>
  <si>
    <t>Produits semi-finis et machines d'emballage et d'emballage en cours de fabrication</t>
  </si>
  <si>
    <t>équipement de filtration</t>
  </si>
  <si>
    <t>Équipement de séparation</t>
  </si>
  <si>
    <t>Échangeur de chaleur (y compris condenseur partiel et échangeur de chaleur)</t>
  </si>
  <si>
    <t>Mélangeur, Agitateur, Pétrin, Dissolveur, Granulateur, Émulsifiant, Broyeur</t>
  </si>
  <si>
    <t>Réacteur, générateur, four de distillation sèche, électrolyseur</t>
  </si>
  <si>
    <t>Équipement d'évaporation, équipement de distillation, équipement de cuisson à la vapeur, équipement de cristallisation</t>
  </si>
  <si>
    <t>équipement de séchage</t>
  </si>
  <si>
    <t>équipement de dépoussiérage</t>
  </si>
  <si>
    <t>réservoir pour équipement chimique</t>
  </si>
  <si>
    <t>Équipement environnemental (pour le traitement chimique)</t>
  </si>
  <si>
    <t>Autres machines et équipements chimiques</t>
  </si>
  <si>
    <t>Machines chimiques, pièces, montages et accessoires pour ceux-ci</t>
  </si>
  <si>
    <t>Produits semi-finis de machines chimiques et produits en cours de fabrication</t>
  </si>
  <si>
    <t>machine de moulage sous pression</t>
  </si>
  <si>
    <t>Autres équipements de coulée</t>
  </si>
  <si>
    <t>Moules, plaques de surface de moule (uniquement pour la fabrication du fer et de l'acier)</t>
  </si>
  <si>
    <t>Pièces, montages et accessoires pour l'équipement de coulée</t>
  </si>
  <si>
    <t>Équipement de moulage semi-fini et en cours de fabrication</t>
  </si>
  <si>
    <t>Machine de moulage par injection</t>
  </si>
  <si>
    <t>extrudeuse</t>
  </si>
  <si>
    <t>Autres machines de transformation du plastique et équipements connexes (y compris de type manuel)</t>
  </si>
  <si>
    <t>Pièces, fixations et accessoires pour machines de transformation du plastique et équipements connexes</t>
  </si>
  <si>
    <t>Machines de traitement des matières plastiques semi-finies et en cours de fabrication</t>
  </si>
  <si>
    <t>tour à commande numérique</t>
  </si>
  <si>
    <t>Autres tours</t>
  </si>
  <si>
    <t>perceuse</t>
  </si>
  <si>
    <t>Aléseuse</t>
  </si>
  <si>
    <t>fraiseuse</t>
  </si>
  <si>
    <t>Broyeur</t>
  </si>
  <si>
    <t>machine de découpe d'engrenages, machine de finition d'engrenages</t>
  </si>
  <si>
    <t>Machine dédiée</t>
  </si>
  <si>
    <t>centre d'usinage</t>
  </si>
  <si>
    <t>Autres machines-outils métalliques</t>
  </si>
  <si>
    <t>Pièces, fixations et accessoires pour machines-outils métalliques</t>
  </si>
  <si>
    <t>Produits semi-finis de machines-outils métalliques et produits en cours de fabrication</t>
  </si>
  <si>
    <t>Machines à rouler et équipements connexes</t>
  </si>
  <si>
    <t>Équipement de finition</t>
  </si>
  <si>
    <t>machine à plier</t>
  </si>
  <si>
    <t>presse hydraulique</t>
  </si>
  <si>
    <t>presse mécanique</t>
  </si>
  <si>
    <t>Machine à cisailler (Machine à cisailler)</t>
  </si>
  <si>
    <t>machines de forgeage</t>
  </si>
  <si>
    <t>machine de formage de fil</t>
  </si>
  <si>
    <t>Machine de soudage/découpage au gaz</t>
  </si>
  <si>
    <t>Autres machines pour le travail des métaux</t>
  </si>
  <si>
    <t>rouleaux pour le laminage des métaux</t>
  </si>
  <si>
    <t>Pièces, fixations et accessoires pour machines à travailler les métaux</t>
  </si>
  <si>
    <t>Produits semi-finis et produits en cours de fabrication pour machines à travailler les métaux</t>
  </si>
  <si>
    <t>outils de coupe spéciaux en acier</t>
  </si>
  <si>
    <t>Outils en carbure (hors poudre et or)</t>
  </si>
  <si>
    <t>outils diamantés</t>
  </si>
  <si>
    <t>outils pneumatiques</t>
  </si>
  <si>
    <t>Outil électrique</t>
  </si>
  <si>
    <t>Gabarits et accessoires pour le travail des métaux</t>
  </si>
  <si>
    <t>Autres outils mécaniques</t>
  </si>
  <si>
    <t>Produits semi-finis de machines-outils et produits en cours de fabrication</t>
  </si>
  <si>
    <t>Équipement d'exposition/de dessin</t>
  </si>
  <si>
    <t>matériel d'assemblage</t>
  </si>
  <si>
    <t>Autres équipements de fabrication de semi-conducteurs</t>
  </si>
  <si>
    <t>Équipement de fabrication d'écrans plats</t>
  </si>
  <si>
    <t>Composants, montages et accessoires pour équipements de fabrication de semi-conducteurs</t>
  </si>
  <si>
    <t>Composants, fixations et accessoires pour équipements de fabrication d'écrans plats</t>
  </si>
  <si>
    <t>Produits semi-finis et en cours de fabrication pour les équipements de fabrication de semi-conducteurs</t>
  </si>
  <si>
    <t>Presse moule</t>
  </si>
  <si>
    <t>matrice de forgeage</t>
  </si>
  <si>
    <t>Moules de coulée (y compris le moulage sous pression)</t>
  </si>
  <si>
    <t>moule pour plastique</t>
  </si>
  <si>
    <t>Moules pour caoutchouc et verre</t>
  </si>
  <si>
    <t>Autres moules, mêmes pièces et accessoires</t>
  </si>
  <si>
    <t>Moules pour autres non-métaux, leurs parties et accessoires</t>
  </si>
  <si>
    <t>Mouler des produits semi-finis et des produits en cours de fabrication</t>
  </si>
  <si>
    <t>Pompe à vide</t>
  </si>
  <si>
    <t>Équipement de vide/équipement de vide (hors pompes à vide)</t>
  </si>
  <si>
    <t>Pièces, montages et accessoires pour appareils à vide et équipement à vide</t>
  </si>
  <si>
    <t>Équipements sous vide/équipements sous vide produits semi-finis et produits en cours de fabrication</t>
  </si>
  <si>
    <t>robot à commande numérique</t>
  </si>
  <si>
    <t>Autres robots</t>
  </si>
  <si>
    <t>Pièces, fixations et accessoires pour robots et appareils</t>
  </si>
  <si>
    <t>Produits semi-finis robotisés et produits en cours de fabrication</t>
  </si>
  <si>
    <t>Machines et équipements pour l'industrie du caoutchouc</t>
  </si>
  <si>
    <t>Machines spéciales pour l'industrie du verre</t>
  </si>
  <si>
    <t>Autres machines et équipements de production (sauf listés séparément)</t>
  </si>
  <si>
    <t>Pièces, montages et accessoires pour d'autres machines de production</t>
  </si>
  <si>
    <t>Autres machines semi-finies et produits en cours de fabrication pour la production</t>
  </si>
  <si>
    <t>copieur numérique</t>
  </si>
  <si>
    <t>copieur couleur</t>
  </si>
  <si>
    <t>Autres copieurs</t>
  </si>
  <si>
    <t>Pièces, montages et accessoires de copieur</t>
  </si>
  <si>
    <t>Copier les produits semi-finis et les produits en cours de fabrication</t>
  </si>
  <si>
    <t>Caisse enregistreuse (registre)</t>
  </si>
  <si>
    <t>Autre matériel de bureau</t>
  </si>
  <si>
    <t>Pièces, montages et accessoires pour autres équipements de bureau</t>
  </si>
  <si>
    <t>Produits semi-finis et en cours pour autres machines de bureau</t>
  </si>
  <si>
    <t>distributeur automatique de boissons</t>
  </si>
  <si>
    <t>distributeur automatique de cigarettes</t>
  </si>
  <si>
    <t>distributeur automatique de billets</t>
  </si>
  <si>
    <t>Autres distributeurs automatiques</t>
  </si>
  <si>
    <t>Pièces, montages et accessoires pour distributeurs automatiques</t>
  </si>
  <si>
    <t>Produits semi-finis et en cours de fabrication pour distributeurs automatiques</t>
  </si>
  <si>
    <t>pachinko, machine à sous</t>
  </si>
  <si>
    <t>Équipement d'amusement pour les arcades</t>
  </si>
  <si>
    <t>équipement de divertissement de parc d'attractions</t>
  </si>
  <si>
    <t>Autres équipements de divertissement</t>
  </si>
  <si>
    <t>Pièces, montages et accessoires pour équipements récréatifs</t>
  </si>
  <si>
    <t>Équipement récréatif semi-fini et en cours de fabrication</t>
  </si>
  <si>
    <t>Machine à laver professionnelle</t>
  </si>
  <si>
    <t>Matériel d'entretien et de service automobile</t>
  </si>
  <si>
    <t>Autres machines de service</t>
  </si>
  <si>
    <t>portillon automatique de billet, machine d'admission automatique</t>
  </si>
  <si>
    <t>Machines de service et de loisirs non classées ailleurs</t>
  </si>
  <si>
    <t>Pièces, fixations et accessoires pour l'équipement de service</t>
  </si>
  <si>
    <t>Pièces, montages et accessoires pour d'autres machines de service et de loisirs</t>
  </si>
  <si>
    <t>Équipements semi-finis et en cours de fabrication pour d'autres services</t>
  </si>
  <si>
    <t>matériel de physique et chimie</t>
  </si>
  <si>
    <t>jauge de longueur générale</t>
  </si>
  <si>
    <t>Compteur volumétrique intégré</t>
  </si>
  <si>
    <t>Autres volumètres</t>
  </si>
  <si>
    <t>Échelle</t>
  </si>
  <si>
    <t>Thermomètre (limité au verre)</t>
  </si>
  <si>
    <t>manomètre</t>
  </si>
  <si>
    <t>thermomètre en métal</t>
  </si>
  <si>
    <t>Débitmètre</t>
  </si>
  <si>
    <t>Jauge de niveau de liquide (jauge de niveau)</t>
  </si>
  <si>
    <t>jauge de longueur industrielle</t>
  </si>
  <si>
    <t>Instrument de mesure de précision</t>
  </si>
  <si>
    <t>Analyseur optique</t>
  </si>
  <si>
    <t>Autres analyseurs</t>
  </si>
  <si>
    <t>machine d'essai de matériaux</t>
  </si>
  <si>
    <t>Autres machines d'essai</t>
  </si>
  <si>
    <t>Photomètre, photomètre, illuminomètre, réfractomètre</t>
  </si>
  <si>
    <t>Instrument de mesure de la pollution</t>
  </si>
  <si>
    <t>Instruments de pesage, instruments de mesure, instruments d'analyse, instruments d'essai, instruments d'arpentage et instruments de physique et de chimie non classés ailleurs</t>
  </si>
  <si>
    <t>Instrument gyroscopique, compas magnétique</t>
  </si>
  <si>
    <t>Autres instruments d'arpentage</t>
  </si>
  <si>
    <t>volumètre</t>
  </si>
  <si>
    <t>Manomètre, débitmètre, indicateur de niveau de liquide, etc.</t>
  </si>
  <si>
    <t>Matériel d'analyse</t>
  </si>
  <si>
    <t>Machine d'essai d'instruments de mesure</t>
  </si>
  <si>
    <t>Autres instruments de pesage, instruments de mesure, instruments d'analyse, machines d'essai, instruments d'arpentage, instruments de physique et de chimie</t>
  </si>
  <si>
    <t>instruments d'arpentage</t>
  </si>
  <si>
    <t>Équipement de mesure de produits semi-finis et en cours de fabrication</t>
  </si>
  <si>
    <t>Matériel et appareils médicaux</t>
  </si>
  <si>
    <t>Instruments et équipements hospitaliers</t>
  </si>
  <si>
    <t>Matériel et équipement dentaire</t>
  </si>
  <si>
    <t>Matériel médical vétérinaire, ses pièces, montages et accessoires</t>
  </si>
  <si>
    <t>materiel médical</t>
  </si>
  <si>
    <t>matériaux dentaires</t>
  </si>
  <si>
    <t>équipement médical</t>
  </si>
  <si>
    <t>instruments dentaires</t>
  </si>
  <si>
    <t>Produits semi-finis et en-cours de matériel médical</t>
  </si>
  <si>
    <t>caméra</t>
  </si>
  <si>
    <t>Matériel photographique et matériel connexe</t>
  </si>
  <si>
    <t>Pièces, montages et accessoires pour machines photographiques et cinématographiques</t>
  </si>
  <si>
    <t>télescope</t>
  </si>
  <si>
    <t>jumelles</t>
  </si>
  <si>
    <t>microscope, loupe</t>
  </si>
  <si>
    <t>Composants, fixations et accessoires pour microscopes, télescopes, etc.</t>
  </si>
  <si>
    <t>matériel de cinéma</t>
  </si>
  <si>
    <t>objectif de la caméra</t>
  </si>
  <si>
    <t>objectif interchangeable pour appareil photo</t>
  </si>
  <si>
    <t>lentille optique</t>
  </si>
  <si>
    <t>prisme</t>
  </si>
  <si>
    <t>Produits semi-finis et produits en cours de fabrication pour machines optiques et lentilles</t>
  </si>
  <si>
    <t>fusils, projectiles explosifs</t>
  </si>
  <si>
    <t>balles, explosifs</t>
  </si>
  <si>
    <t>autres armes</t>
  </si>
  <si>
    <t>Pièces et accessoires d'armes</t>
  </si>
  <si>
    <t>réparation d'armes</t>
  </si>
  <si>
    <t>Armes semi-finies et travaux en cours</t>
  </si>
  <si>
    <t>tube à micro-ondes</t>
  </si>
  <si>
    <t>Tube à rayons X</t>
  </si>
  <si>
    <t>tube d'affichage</t>
  </si>
  <si>
    <t>Autres tubes électroniques</t>
  </si>
  <si>
    <t>Produits semi-finis à tubes électroniques et produits en cours de fabrication</t>
  </si>
  <si>
    <t>diode au silicium</t>
  </si>
  <si>
    <t>Élément redresseur (100mA ou plus)</t>
  </si>
  <si>
    <t>Transistor au silicium (moins de 1w)</t>
  </si>
  <si>
    <t>Transistor au silicium (1W ou plus)</t>
  </si>
  <si>
    <t>transistor à effet de champ</t>
  </si>
  <si>
    <t>IGBT</t>
  </si>
  <si>
    <t>thermistance</t>
  </si>
  <si>
    <t>diode électro-luminescente</t>
  </si>
  <si>
    <t>diode laser</t>
  </si>
  <si>
    <t>interrupteur de coupleur</t>
  </si>
  <si>
    <t>cellule photovoltaïque</t>
  </si>
  <si>
    <t>Autres éléments de conversion photoélectrique</t>
  </si>
  <si>
    <t>Autres éléments semi-conducteurs</t>
  </si>
  <si>
    <t>Produits semi-finis de dispositifs semi-conducteurs et produits en cours de fabrication</t>
  </si>
  <si>
    <t>circuit intégré circuit linéaire standard</t>
  </si>
  <si>
    <t>Circuit intégré non standard (pour équipement industriel)</t>
  </si>
  <si>
    <t>Circuit intégré non standard (pour équipement grand public)</t>
  </si>
  <si>
    <t>Type de circuit intégré bipolaire</t>
  </si>
  <si>
    <t>UC</t>
  </si>
  <si>
    <t>logique standard de circuit intégré</t>
  </si>
  <si>
    <t>circuit intégré semi personnalisé</t>
  </si>
  <si>
    <t>Pilote d'affichage</t>
  </si>
  <si>
    <t>Circuits intégrés et autre logique</t>
  </si>
  <si>
    <t>DRACHME</t>
  </si>
  <si>
    <t>mémoire flash</t>
  </si>
  <si>
    <t>Autre mémoire</t>
  </si>
  <si>
    <t>Autre type de mousse</t>
  </si>
  <si>
    <t>circuit intégré hybride</t>
  </si>
  <si>
    <t>Circuits intégrés non montés (pour l'exportation)</t>
  </si>
  <si>
    <t>Produits semi-finis de circuits intégrés et produits en cours de fabrication</t>
  </si>
  <si>
    <t>Panneau LCD de moins de 3,0 type</t>
  </si>
  <si>
    <t>Panneau à cristaux liquides de type 3.0 ou plus et de type inférieur à 7.7</t>
  </si>
  <si>
    <t>Panneau LCD 7,7 pouces ou plus</t>
  </si>
  <si>
    <t>module d'affichage à cristaux liquides</t>
  </si>
  <si>
    <t>écran LCD</t>
  </si>
  <si>
    <t>Produits semi-finis et produits en cours de fabrication de panneaux à cristaux liquides</t>
  </si>
  <si>
    <t>Bande magnétique (brute)</t>
  </si>
  <si>
    <t>Disque magnétique (brut)</t>
  </si>
  <si>
    <t>Disque optique (brut)</t>
  </si>
  <si>
    <t>Bandes magnétiques, disques magnétiques produits semi-finis et produits en cours</t>
  </si>
  <si>
    <t>Tableau de câblage rigide</t>
  </si>
  <si>
    <t>carte de circuit imprimé souple</t>
  </si>
  <si>
    <t>carte de modules</t>
  </si>
  <si>
    <t>carte de câblage imprimé</t>
  </si>
  <si>
    <t>Plaque de montage de module</t>
  </si>
  <si>
    <t>Produits semi-finis et produits en cours de fabrication de circuits électroniques</t>
  </si>
  <si>
    <t>Résistance</t>
  </si>
  <si>
    <t>condensateur fixe</t>
  </si>
  <si>
    <t>Condensateurs (hors condensateurs fixes)</t>
  </si>
  <si>
    <t>transformateur</t>
  </si>
  <si>
    <t>Pièce composite</t>
  </si>
  <si>
    <t>pièces acoustiques</t>
  </si>
  <si>
    <t>tête magnétique</t>
  </si>
  <si>
    <t>Petit moteur (moins de 3W)</t>
  </si>
  <si>
    <t>Connecteur de carte de câblage imprimé</t>
  </si>
  <si>
    <t>Connecteurs (à l'exclusion des connecteurs de carte de circuit imprimé)</t>
  </si>
  <si>
    <t>changer</t>
  </si>
  <si>
    <t>relais</t>
  </si>
  <si>
    <t>supports de mémoire à semi-conducteurs</t>
  </si>
  <si>
    <t>changer de source d'alimentation</t>
  </si>
  <si>
    <t>Syntoniseurs de télévision (y compris vidéo)</t>
  </si>
  <si>
    <t>Autres unités à haute fréquence</t>
  </si>
  <si>
    <t>Unité de contrôle</t>
  </si>
  <si>
    <t>Modules à cristaux liquides (utilisant des panneaux produits ailleurs)</t>
  </si>
  <si>
    <t>Unité/module de lecture optique</t>
  </si>
  <si>
    <t>module appareil photo numérique</t>
  </si>
  <si>
    <t>unité d'identification des billets, unité de tri des devises</t>
  </si>
  <si>
    <t>Pièces unitaires non classées ailleurs</t>
  </si>
  <si>
    <t>Pièces en matériau magnétique (en poudre ou en or)</t>
  </si>
  <si>
    <t>Oscillateurs à quartz (sauf pour les montres)</t>
  </si>
  <si>
    <t>Pièces et accessoires pour équipements de communication non classés ailleurs</t>
  </si>
  <si>
    <t>Pièces, appareils et circuits électroniques non classés ailleurs</t>
  </si>
  <si>
    <t>Plaquette de silicium (surface polie)</t>
  </si>
  <si>
    <t>Autres composants électroniques semi-finis et travaux en cours</t>
  </si>
  <si>
    <t>Générateur à turbine (CA)</t>
  </si>
  <si>
    <t>Générateur de moteur (AC)</t>
  </si>
  <si>
    <t>Autres générateurs</t>
  </si>
  <si>
    <t>Autres machines électriques tournantes</t>
  </si>
  <si>
    <t>Pièces, fixations et accessoires pour groupes électrogènes</t>
  </si>
  <si>
    <t>Équipement de production d'énergie semi-fini et en cours de fabrication</t>
  </si>
  <si>
    <t>Machine à courant continu (utilisation générale/utilisation de véhicule)</t>
  </si>
  <si>
    <t>Moteur à induction monophasé (70W ou plus pour non standard)</t>
  </si>
  <si>
    <t>Moteur à induction triphasé standard</t>
  </si>
  <si>
    <t>Moteur à induction triphasé non standard (11 kW ou moins)</t>
  </si>
  <si>
    <t>Moteur asynchrone triphasé non standard (plus de 11 kW et moins de 37 kW)</t>
  </si>
  <si>
    <t>Moteur asynchrone triphasé non standard (plus de 37kW et moins de 75kW)</t>
  </si>
  <si>
    <t>Moteur asynchrone triphasé non standard (plus de 75kW et moins de 1000kW)</t>
  </si>
  <si>
    <t>Moteur asynchrone triphasé non standard (plus de 1000kW)</t>
  </si>
  <si>
    <t>Autres moteurs AC (70W ou plus)</t>
  </si>
  <si>
    <t>Petit moteur électrique (moins de 70W) Petit moteur électrique à courant continu</t>
  </si>
  <si>
    <t>Petit moteur électrique (moins de 70 W) Petit moteur électrique à courant alternatif</t>
  </si>
  <si>
    <t>Servomoteur</t>
  </si>
  <si>
    <t>Petit moteur électrique (moins de 70W) moteur pas à pas</t>
  </si>
  <si>
    <t>Petits moteurs électriques (moins de 70W) et autres petits moteurs électriques</t>
  </si>
  <si>
    <t>Pièces, montages et accessoires de moteurs électriques</t>
  </si>
  <si>
    <t>Produits semi-finis et en-cours de moteurs électriques</t>
  </si>
  <si>
    <t>transformateur standard</t>
  </si>
  <si>
    <t>Transformateur non standard</t>
  </si>
  <si>
    <t>Transformateur à usage spécial</t>
  </si>
  <si>
    <t>Transformateur de mesure</t>
  </si>
  <si>
    <t>réacteur, régulateur de tension d'induction</t>
  </si>
  <si>
    <t>Pièces, fixations et accessoires pour transformateurs</t>
  </si>
  <si>
    <t>Transformateurs et transformateurs semi-finis et en cours de fabrication</t>
  </si>
  <si>
    <t>tableau électrique</t>
  </si>
  <si>
    <t>Dispositif de contrôle de supervision</t>
  </si>
  <si>
    <t>Tableau de distribution</t>
  </si>
  <si>
    <t>disjoncteur</t>
  </si>
  <si>
    <t>contrôleur programmable</t>
  </si>
  <si>
    <t>Autres tableaux et dispositifs de contrôle de puissance</t>
  </si>
  <si>
    <t>Pièces, montages et accessoires pour appareillage électrique</t>
  </si>
  <si>
    <t>Composants, luminaires et accessoires pour tableaux de distribution et dispositifs de contrôle de puissance</t>
  </si>
  <si>
    <t>Appareil de commande de commutation, produit semi-fini de tableau de distribution et travaux en cours</t>
  </si>
  <si>
    <t>petit interrupteur</t>
  </si>
  <si>
    <t>clignotant</t>
  </si>
  <si>
    <t>connecteur</t>
  </si>
  <si>
    <t>Autres dispositifs de câblage/accessoires de câblage</t>
  </si>
  <si>
    <t>Dispositifs de câblage semi-finis et en cours de fabrication</t>
  </si>
  <si>
    <t>générateur de charge</t>
  </si>
  <si>
    <t>demarreur</t>
  </si>
  <si>
    <t>Autres composants électriques du moteur à combustion interne</t>
  </si>
  <si>
    <t>Composants, fixations et accessoires pour composants électriques de moteurs à combustion interne</t>
  </si>
  <si>
    <t>Produits semi-finis et en cours de fabrication pour composants électriques de moteurs à combustion interne</t>
  </si>
  <si>
    <t>Soudeuse à l'arc</t>
  </si>
  <si>
    <t>soudeur par résistance</t>
  </si>
  <si>
    <t>Condensateur (accumulateur)</t>
  </si>
  <si>
    <t>Four électrique</t>
  </si>
  <si>
    <t>Appareil de chauffage électrique industriel</t>
  </si>
  <si>
    <t>convertisseur de puissance</t>
  </si>
  <si>
    <t>redresseur silicium sélénium</t>
  </si>
  <si>
    <t>Autres redresseurs</t>
  </si>
  <si>
    <t>soudeur électrique</t>
  </si>
  <si>
    <t>Autres équipements électriques industriels</t>
  </si>
  <si>
    <t>Autres produits semi-finis et produits en cours d'équipement électrique industriel</t>
  </si>
  <si>
    <t>Type de climatiseur séparé pour usage domestique (unité extérieure 4.0kw ou moins)</t>
  </si>
  <si>
    <t>Type de climatiseur séparé pour usage domestique (unité extérieure supérieure à 4,0 kw et inférieure à 7,1 kw)</t>
  </si>
  <si>
    <t>Type de climatiseur séparé pour usage domestique (unité extérieure de plus de 7,1 kW)</t>
  </si>
  <si>
    <t>Type de climatiseur séparé pour usage domestique (unité intérieure 4.0kw ou moins)</t>
  </si>
  <si>
    <t>Type de climatiseur séparé pour usage domestique (unité intérieure supérieure à 4,0 kw et inférieure à 7,1 kw)</t>
  </si>
  <si>
    <t>Type de climatiseur séparé pour usage domestique (unité intérieure de plus de 7,1 kw)</t>
  </si>
  <si>
    <t>Pièces, appareils et accessoires pour climatiseurs grand public</t>
  </si>
  <si>
    <t>Climatiseurs semi-finis et en cours de fabrication destinés aux consommateurs</t>
  </si>
  <si>
    <t>Bouilloire électrique</t>
  </si>
  <si>
    <t>four micro onde</t>
  </si>
  <si>
    <t>réfrigérateur électrique</t>
  </si>
  <si>
    <t>chauffage de cuisine</t>
  </si>
  <si>
    <t>Lave-vaisselle</t>
  </si>
  <si>
    <t>Autres produits de chauffage électrique pour la chambre</t>
  </si>
  <si>
    <t>Ventilateur</t>
  </si>
  <si>
    <t>un ventilateur</t>
  </si>
  <si>
    <t>Purificateur d'air</t>
  </si>
  <si>
    <t>chauffe eau électrique</t>
  </si>
  <si>
    <t>Chauffe-eau pompe à chaleur à réfrigérant naturel</t>
  </si>
  <si>
    <t>Autres équipements liés au logement</t>
  </si>
  <si>
    <t>fer électrique</t>
  </si>
  <si>
    <t>machine à laver électrique</t>
  </si>
  <si>
    <t>aspirateur</t>
  </si>
  <si>
    <t>rasoir électrique</t>
  </si>
  <si>
    <t>appareil de massage électrique</t>
  </si>
  <si>
    <t>appareils de barbier</t>
  </si>
  <si>
    <t>Siège de toilette à lavage à l'eau chaude</t>
  </si>
  <si>
    <t>broyeur d'ordures ménagères</t>
  </si>
  <si>
    <t>Autres appareils électriques grand public</t>
  </si>
  <si>
    <t>matériel de studio</t>
  </si>
  <si>
    <t>Équipements liés à la climatisation et au logement</t>
  </si>
  <si>
    <t>Matériel d'hygiène vestimentaire</t>
  </si>
  <si>
    <t>Appareils électroménagers (hors climatiseurs) produits semi-finis et en-cours</t>
  </si>
  <si>
    <t>Médical/Dentaire</t>
  </si>
  <si>
    <t>appareil TDM</t>
  </si>
  <si>
    <t>Autre équipement à rayons X</t>
  </si>
  <si>
    <t>équipement de télévision industrielle</t>
  </si>
  <si>
    <t>Matériel d'application électronique médicale</t>
  </si>
  <si>
    <t>Équipement à ultrasons (machine de nettoyage)</t>
  </si>
  <si>
    <t>Équipement appliqué par ultrasons (machine à souder)</t>
  </si>
  <si>
    <t>Appareils à ultrasons appliqués (équipements médicaux)</t>
  </si>
  <si>
    <t>Autres équipements d'application à ultrasons</t>
  </si>
  <si>
    <t>Équipement d'application de puissance RF</t>
  </si>
  <si>
    <t>microscope électronique</t>
  </si>
  <si>
    <t>Contrôleur numérique</t>
  </si>
  <si>
    <t>Équipement d'application de matières radioactives</t>
  </si>
  <si>
    <t>Autre équipement d'application électronique</t>
  </si>
  <si>
    <t>machine à rayons-X</t>
  </si>
  <si>
    <t>Équipement électronique semi-fini et en cours de fabrication</t>
  </si>
  <si>
    <t>Compteur électrique</t>
  </si>
  <si>
    <t>instrument de mesure électrique</t>
  </si>
  <si>
    <t>Instrument de mesure semi-conducteur/CI</t>
  </si>
  <si>
    <t>Autres instruments de mesure électriques</t>
  </si>
  <si>
    <t>instruments industriels</t>
  </si>
  <si>
    <t>instruments médicaux</t>
  </si>
  <si>
    <t>Instruments de mesure de l'électricité (sauf listés séparément)</t>
  </si>
  <si>
    <t>Instruments de mesure électriques semi-finis et en cours de fabrication</t>
  </si>
  <si>
    <t>Ampoule d'éclairage général</t>
  </si>
  <si>
    <t>ampoules miniatures, ampoules pour sapins de Noël</t>
  </si>
  <si>
    <t>ampoule automobile</t>
  </si>
  <si>
    <t>D'autres ampoules</t>
  </si>
  <si>
    <t>Lampe fluorescente (tube droit 20w)</t>
  </si>
  <si>
    <t>Lampe fluorescente (tube droit 40w)</t>
  </si>
  <si>
    <t>Lampe fluorescente (circulaire)</t>
  </si>
  <si>
    <t>Lampe fluorescente (rétroéclairage)</t>
  </si>
  <si>
    <t>Lampe fluorescente (type ampoule)</t>
  </si>
  <si>
    <t>Lampe fluorescente (autre)</t>
  </si>
  <si>
    <t>Lampe HID</t>
  </si>
  <si>
    <t>Autres lampes à décharge</t>
  </si>
  <si>
    <t>Produits semi-finis pour ampoules électriques et produits en cours de fabrication</t>
  </si>
  <si>
    <t>Matériel d'éclairage électrique à usage général</t>
  </si>
  <si>
    <t>Pour luminaires électriques spéciaux</t>
  </si>
  <si>
    <t>Appareils d'éclairage électriques utilisant des tuyaux droits de moins de 40 W (y compris les pieds)</t>
  </si>
  <si>
    <t>Appareils d'éclairage électriques utilisant des tuyaux droits de 40 W ou plus</t>
  </si>
  <si>
    <t>utilisant un tube annulaire de luminaire électrique [2006.01]</t>
  </si>
  <si>
    <t>Lampe à décharge haute pression</t>
  </si>
  <si>
    <t>Équipement automobile (y compris les motos)</t>
  </si>
  <si>
    <t>Lampe à mercure</t>
  </si>
  <si>
    <t>Autres luminaires électriques</t>
  </si>
  <si>
    <t>Pièces, luminaires et accessoires pour luminaires électriques</t>
  </si>
  <si>
    <t>Luminaires électriques semi-finis et en cours</t>
  </si>
  <si>
    <t>pile à l'oxyde d'argent</t>
  </si>
  <si>
    <t>Pile sèche alcaline manganèse (LR6)</t>
  </si>
  <si>
    <t>Pile sèche alcaline manganèse (LR03)</t>
  </si>
  <si>
    <t>Piles alcalines au manganèse (autres)</t>
  </si>
  <si>
    <t>Batterie au lithium</t>
  </si>
  <si>
    <t>Autres batteries sèches (y compris les batteries humides)</t>
  </si>
  <si>
    <t>Batterie au plomb (pour automobiles)</t>
  </si>
  <si>
    <t>batterie au plomb (autre)</t>
  </si>
  <si>
    <t>Pile alcaline (pile nickel-hydrure métallique)</t>
  </si>
  <si>
    <t>Batterie de stockage alcaline (autre)</t>
  </si>
  <si>
    <t>batterie de stockage au lithium-ion</t>
  </si>
  <si>
    <t>batterie de stockage</t>
  </si>
  <si>
    <t>batterie primaire</t>
  </si>
  <si>
    <t>Produits semi-finis et en cours de batterie</t>
  </si>
  <si>
    <t>Ligne d'entrée</t>
  </si>
  <si>
    <t>module solaire</t>
  </si>
  <si>
    <t>Matériel électrique, non classé ailleurs</t>
  </si>
  <si>
    <t>Autres machines électriques semi-finies et en cours</t>
  </si>
  <si>
    <t>Caméra vidéo (sauf pour la diffusion)</t>
  </si>
  <si>
    <t>Appareil photo numérique (type reflex à objectif unique (type à objectif interchangeable))</t>
  </si>
  <si>
    <t>Appareil photo numérique (type compact)</t>
  </si>
  <si>
    <t>DVD-Vidéo</t>
  </si>
  <si>
    <t>Autres appareils d'enregistrement/lecture</t>
  </si>
  <si>
    <t>équipement vidéo</t>
  </si>
  <si>
    <t>Appareil photo numérique</t>
  </si>
  <si>
    <t>Produits semi-finis et en-cours de matériel vidéo et caméras numériques</t>
  </si>
  <si>
    <t>lecteur de disque audionumérique</t>
  </si>
  <si>
    <t>amplificateur hi-fi</t>
  </si>
  <si>
    <t>Systèmes de haut-parleurs pour hi-fi et automobiles</t>
  </si>
  <si>
    <t>dispositif d'écoute pour malentendant</t>
  </si>
  <si>
    <t>Autres équipements électroacoustiques</t>
  </si>
  <si>
    <t>Systèmes de haut-parleurs, microphones, écouteurs, micros audio, etc. (produits finis)</t>
  </si>
  <si>
    <t>Pièces, montages et accessoires pour équipements électroacoustiques</t>
  </si>
  <si>
    <t>Produits semi-finis et produits en cours d'élaboration d'équipements électro-acoustiques</t>
  </si>
  <si>
    <t>récepteur de télévision</t>
  </si>
  <si>
    <t>récepteur de radio</t>
  </si>
  <si>
    <t>Produits semi-finis et en-cours de récepteurs de radio et de télévision</t>
  </si>
  <si>
    <t>téléphoner</t>
  </si>
  <si>
    <t>appareil téléphonique à bouton</t>
  </si>
  <si>
    <t>interphone</t>
  </si>
  <si>
    <t>Autres équipements d'application téléphonique</t>
  </si>
  <si>
    <t>matériel de télégraphie et d'imagerie</t>
  </si>
  <si>
    <t>Standard électronique (pour bureau)</t>
  </si>
  <si>
    <t>Standard électronique (pour locaux)</t>
  </si>
  <si>
    <t>Autres tableaux et équipements auxiliaires</t>
  </si>
  <si>
    <t>dispositif de transmission numérique</t>
  </si>
  <si>
    <t>Matériel de connexion réseau</t>
  </si>
  <si>
    <t>Autre convoyeur/équipement auxiliaire</t>
  </si>
  <si>
    <t>Produits semi-finis et produits en cours d'équipement de télécommunications filaires</t>
  </si>
  <si>
    <t>Téléphone portable, téléphone PHS</t>
  </si>
  <si>
    <t>Produits semi-finis de téléphonie mobile et produits en cours de fabrication</t>
  </si>
  <si>
    <t>Matériel de diffusion radio/Matériel de diffusion télévisuelle</t>
  </si>
  <si>
    <t>Équipement de communication de station fixe</t>
  </si>
  <si>
    <t>Autres équipements de communication de station mobile</t>
  </si>
  <si>
    <t>Matériel de communication portable (y compris le matériel portable)</t>
  </si>
  <si>
    <t>Équipement d'application sans fil</t>
  </si>
  <si>
    <t>Autres appareils de communication sans fil</t>
  </si>
  <si>
    <t>Équipements de télécommunications sans fil (autres que les téléphones mobiles) produits semi-finis et en-cours</t>
  </si>
  <si>
    <t>Dispositif de sécurité des feux de circulation</t>
  </si>
  <si>
    <t>Matériel d'alarme incendie</t>
  </si>
  <si>
    <t>alarme gaz</t>
  </si>
  <si>
    <t>Autres équipements liés à la communication</t>
  </si>
  <si>
    <t>Pièces, montages et accessoires pour dispositifs de sécurité des feux de circulation</t>
  </si>
  <si>
    <t>Autres équipements de télécommunications semi-finis et en cours</t>
  </si>
  <si>
    <t>Ordinateur personnel</t>
  </si>
  <si>
    <t>Pièces, équipements et accessoires d'ordinateurs personnels</t>
  </si>
  <si>
    <t>Produits semi-finis et en-cours d'ordinateurs personnels</t>
  </si>
  <si>
    <t>Ordinateur à usage général (mainframe)</t>
  </si>
  <si>
    <t>ordinateur milieu de gamme</t>
  </si>
  <si>
    <t>Pièces d'ordinateur, montages et accessoires</t>
  </si>
  <si>
    <t>Ordinateurs électroniques (à l'exclusion des ordinateurs personnels), produits semi-finis et produits en cours</t>
  </si>
  <si>
    <t>unité de disque magnétique</t>
  </si>
  <si>
    <t>lecteur de disque optique</t>
  </si>
  <si>
    <t>Périphérique de réseau de disques</t>
  </si>
  <si>
    <t>Autres périphériques de stockage externes</t>
  </si>
  <si>
    <t>Imprimante d'accessoires informatiques électroniques</t>
  </si>
  <si>
    <t>Dispositif d'affichage d'accessoires informatiques électroniques</t>
  </si>
  <si>
    <t>Accessoires informatiques et autres périphériques d'entrée/sortie</t>
  </si>
  <si>
    <t>Equipements accessoires informatiques électroniques Equipements terminaux financiers</t>
  </si>
  <si>
    <t>Accessoires informatiques et autres équipements terminaux</t>
  </si>
  <si>
    <t>Autres accessoires informatiques électroniques</t>
  </si>
  <si>
    <t>Périphérique informatique électronique Périphérique de stockage externe</t>
  </si>
  <si>
    <t>Équipements auxiliaires informatiques électroniques et autres équipements auxiliaires</t>
  </si>
  <si>
    <t>Produits semi-finis et en-cours d'accessoires informatiques électroniques</t>
  </si>
  <si>
    <t>Volume de voiture/cylindre léger 660 ml ou moins</t>
  </si>
  <si>
    <t>Volume de voiture/cylindre compact supérieur à 660 ml - 2000 ml ou moins</t>
  </si>
  <si>
    <t>Voiture ordinaire, volume de cylindre supérieur à 2000 ml</t>
  </si>
  <si>
    <t>Produits semi-finis et en cours de fabrication pour voitures de tourisme</t>
  </si>
  <si>
    <t>petit autobus</t>
  </si>
  <si>
    <t>Autocar</t>
  </si>
  <si>
    <t>Camion (véhicule léger)</t>
  </si>
  <si>
    <t>Camion (voiture compacte/voiture à essence)</t>
  </si>
  <si>
    <t>Camions (petites voitures/voitures diesel)</t>
  </si>
  <si>
    <t>Camion (voiture ordinaire/voiture à essence)</t>
  </si>
  <si>
    <t>Camion (voiture ordinaire/voiture diesel)</t>
  </si>
  <si>
    <t>camion (véhicule tracteur)</t>
  </si>
  <si>
    <t>voiture spéciale</t>
  </si>
  <si>
    <t>bande annonce</t>
  </si>
  <si>
    <t>petit corps de bus</t>
  </si>
  <si>
    <t>grand corps de bus</t>
  </si>
  <si>
    <t>cabine de camion léger</t>
  </si>
  <si>
    <t>lit de petit camion</t>
  </si>
  <si>
    <t>cabine de camion ordinaire</t>
  </si>
  <si>
    <t>Lit de camion ordinaire</t>
  </si>
  <si>
    <t>Carrosserie de véhicules de transport de marchandises et de passagers</t>
  </si>
  <si>
    <t>Autres petits corps spécialement équipés</t>
  </si>
  <si>
    <t>Corps spécial normal</t>
  </si>
  <si>
    <t>Camions, bus et autres produits semi-finis et produits en cours</t>
  </si>
  <si>
    <t>Motos (volume de la bouteille de 50 ml ou moins)</t>
  </si>
  <si>
    <t>Motos (volume de cylindre supérieur à 50 ml et 125 ml ou moins)</t>
  </si>
  <si>
    <t>Motos (volume de cylindre supérieur à 125 ml et 250 ml ou moins)</t>
  </si>
  <si>
    <t>Motos (volume de cylindre supérieur à 250 ml)</t>
  </si>
  <si>
    <t>Produits semi-finis pour motos et produits en cours de fabrication</t>
  </si>
  <si>
    <t>moteur à essence automobile</t>
  </si>
  <si>
    <t>moteur diesel automobile</t>
  </si>
  <si>
    <t>Moteur de véhicule à deux roues</t>
  </si>
  <si>
    <t>Pièces, montages et accessoires de moteur à combustion interne d'automobile</t>
  </si>
  <si>
    <t>Produits semi-finis et produits en cours de fabrication de moteurs à combustion interne pour automobiles</t>
  </si>
  <si>
    <t>Pièces d'entraînement/transmission/manipulateur</t>
  </si>
  <si>
    <t>Pièces de suspension et de système de freinage</t>
  </si>
  <si>
    <t>Pièces de châssis, pièces de carrosserie</t>
  </si>
  <si>
    <t>climatiseur de voiture</t>
  </si>
  <si>
    <t>chauffage de voiture</t>
  </si>
  <si>
    <t>Siège (produit fini uniquement)</t>
  </si>
  <si>
    <t>Autres pièces automobiles (y compris les pièces de moto)</t>
  </si>
  <si>
    <t>Ensemble KD (voiture de tourisme, bus, camion)</t>
  </si>
  <si>
    <t>Ensemble KD (moto)</t>
  </si>
  <si>
    <t>Produits semi-finis de pièces automobiles et produits en cours de fabrication</t>
  </si>
  <si>
    <t>cargo</t>
  </si>
  <si>
    <t>Navire cargo à passagers</t>
  </si>
  <si>
    <t>bateau de croisière</t>
  </si>
  <si>
    <t>support de voiture</t>
  </si>
  <si>
    <t>pétrolier</t>
  </si>
  <si>
    <t>bateau de pêche</t>
  </si>
  <si>
    <t>Autres navires</t>
  </si>
  <si>
    <t>navire modifié</t>
  </si>
  <si>
    <t>navire d'exportation</t>
  </si>
  <si>
    <t>Navires en acier semi-finis et travaux en cours</t>
  </si>
  <si>
    <t>Navires en bois (plus de 20 tonnes brutes)</t>
  </si>
  <si>
    <t>Bateaux en bois ou en métal (à l'exclusion des bateaux en acier) (moins de 20 tonneaux de jauge brute)</t>
  </si>
  <si>
    <t>bateau en plastique</t>
  </si>
  <si>
    <t>Augmentation nette des stocks</t>
  </si>
  <si>
    <t>D'autres expédient des produits semi-finis et des travaux en cours</t>
  </si>
  <si>
    <t>moteur diesel marin</t>
  </si>
  <si>
    <t>Chaudière marine</t>
  </si>
  <si>
    <t>turbine à vapeur marine</t>
  </si>
  <si>
    <t>Autres moteurs marins</t>
  </si>
  <si>
    <t>Pièces, raccords et accessoires pour moteurs marins</t>
  </si>
  <si>
    <t>Produits semi-finis et en-cours de moteurs marins à combustion interne</t>
  </si>
  <si>
    <t>réparation de navires nationaux</t>
  </si>
  <si>
    <t>réparation de navires étrangers</t>
  </si>
  <si>
    <t>Réparation d'équipements liés aux navires</t>
  </si>
  <si>
    <t>voiture de voyageurs</t>
  </si>
  <si>
    <t>Véhicules utilitaires</t>
  </si>
  <si>
    <t>Rénovation de maisons dans le secteur ferroviaire</t>
  </si>
  <si>
    <t>pièces de wagon</t>
  </si>
  <si>
    <t>En-cours de matériel roulant et augmentation nette des stocks</t>
  </si>
  <si>
    <t>Matériaux pour la livraison de véhicules ferroviaires</t>
  </si>
  <si>
    <t>Réparation de fabrication de wagons de chemin de fer</t>
  </si>
  <si>
    <t>Auto-réparation de l'industrie ferroviaire</t>
  </si>
  <si>
    <t>turboréacteur</t>
  </si>
  <si>
    <t>avion à turbopropulseur</t>
  </si>
  <si>
    <t>hélicoptère</t>
  </si>
  <si>
    <t>Autres avions</t>
  </si>
  <si>
    <t>Moteurs d'avions, leurs pièces, montages et accessoires</t>
  </si>
  <si>
    <t>Pièces de cellule (y compris les hélices et les pales de rotor)</t>
  </si>
  <si>
    <t>Équipement auxiliaire/équipement intérieur (y compris l'équipement de sauvetage)</t>
  </si>
  <si>
    <t>Accessoires d'avion (y compris les accessoires de moteur)</t>
  </si>
  <si>
    <t>Équipement pour les instruments de vol et la formation au vol</t>
  </si>
  <si>
    <t>Autres pièces d'aéronef/dispositifs auxiliaires (sauf ceux répertoriés séparément)</t>
  </si>
  <si>
    <t>Produits semi-finis et en-cours aéronautiques</t>
  </si>
  <si>
    <t>Réparation d'aéronefs/auxiliaires (y compris les accessoires de moteur)</t>
  </si>
  <si>
    <t>voiture à assistance électrique</t>
  </si>
  <si>
    <t>Autre vélo</t>
  </si>
  <si>
    <t>Fauteuil roulant (manuel)</t>
  </si>
  <si>
    <t>Cadre de vélo (produits finis uniquement)</t>
  </si>
  <si>
    <t>Pièces, montages et accessoires de vélo</t>
  </si>
  <si>
    <t>Produits semi-finis et travaux en cours pour bicyclettes</t>
  </si>
  <si>
    <t>Véhicule de transport dans la cour (y compris le véhicule de remorquage)</t>
  </si>
  <si>
    <t>Chariot élévateur (type batterie)</t>
  </si>
  <si>
    <t>Chariot élévateur (type moteur à combustion interne)</t>
  </si>
  <si>
    <t>Piste d'excavatrice (sauf pour la construction)</t>
  </si>
  <si>
    <t>Autres véhicules de transport industriels</t>
  </si>
  <si>
    <t>chariot élévateur</t>
  </si>
  <si>
    <t>Produits semi-finis et en cours de fabrication pour véhicules de transport industriels</t>
  </si>
  <si>
    <t>Projectiles, leurs parties et accessoires</t>
  </si>
  <si>
    <t>Matériel de transport, pièces, montages et accessoires de même non classés ailleurs</t>
  </si>
  <si>
    <t>Produits semi-finis et produits en cours de fabrication de machines de transport non classés ailleurs</t>
  </si>
  <si>
    <t>Karuta, sugoroku, cartes à jouer, hanafuda, go, shogi, échecs, mahjong pie, plateaux de jeu, etc.</t>
  </si>
  <si>
    <t>jouet d'application électronique</t>
  </si>
  <si>
    <t>jouet en métal</t>
  </si>
  <si>
    <t>maquettes en plastique</t>
  </si>
  <si>
    <t>Jouet pneumatique en plastique</t>
  </si>
  <si>
    <t>Autres jouets en plastique</t>
  </si>
  <si>
    <t>Autres équipements d'amusement, jouets</t>
  </si>
  <si>
    <t>Équipement d'amusement, pièces et accessoires de jouets</t>
  </si>
  <si>
    <t>Poupées japonaises, poupées occidentales, poupées de chiffon</t>
  </si>
  <si>
    <t>poupées de festival, poupées hina</t>
  </si>
  <si>
    <t>autres poupées</t>
  </si>
  <si>
    <t>Pièces et accessoires de poupée</t>
  </si>
  <si>
    <t>Véhicules pour enfants (y compris pièces et accessoires)</t>
  </si>
  <si>
    <t>Jouets semi-finis et produits en cours de fabrication</t>
  </si>
  <si>
    <t>Équipement de baseball/softball</t>
  </si>
  <si>
    <t>Équipement pour le basketball, le volleyball, le rugby, le soccer, etc.</t>
  </si>
  <si>
    <t>Matériel de tennis, ping-pong, badminton</t>
  </si>
  <si>
    <t>équipement de golf et de hockey</t>
  </si>
  <si>
    <t>Skis, skis nautiques, matériel de patinage</t>
  </si>
  <si>
    <t>Équipement d'athlétisme, équipement de gymnastique</t>
  </si>
  <si>
    <t>engins et accessoires de pêche</t>
  </si>
  <si>
    <t>Autre équipement d'exercice</t>
  </si>
  <si>
    <t>Pièces et accessoires d'équipements sportifs</t>
  </si>
  <si>
    <t>Articles de sport Produits semi-finis et travaux en cours</t>
  </si>
  <si>
    <t>Bijoux en métaux précieux (y compris pierres précieuses, ivoire et écailles de tortue)</t>
  </si>
  <si>
    <t>Accessoires en autres métaux précieux et produits de joaillerie (à l'exclusion des accessoires et des ornements), produits transformés fabriqués à partir des mêmes matériaux, produits artisanaux fabriqués à partir des mêmes matériaux</t>
  </si>
  <si>
    <t>Bijoux en perles naturelles et de culture (à partir de perles achetées)</t>
  </si>
  <si>
    <t>Accessoires accessoires en métaux précieux et pierres précieuses, produits transformés fabriqués dans les mêmes matériaux, produits artisanaux fabriqués dans les mêmes matériaux</t>
  </si>
  <si>
    <t>Autres métaux précieux et produits de joaillerie (à l'exclusion des bijoux et des ornements)</t>
  </si>
  <si>
    <t>Accessoires personnels (y compris les produits en étain et en antimoine)</t>
  </si>
  <si>
    <t>Ornements, figurines (y compris produits en étain et antimoine)</t>
  </si>
  <si>
    <t>Boîtes à bijoux, boîtes à accessoires (y compris produits en étain et antimoine)</t>
  </si>
  <si>
    <t>Pièces et accessoires d'accessoires et d'accessoires (hors métaux précieux et bijoux)</t>
  </si>
  <si>
    <t>bouton en plastique</t>
  </si>
  <si>
    <t>Autres boutons (y compris le type de bouton)</t>
  </si>
  <si>
    <t>Fleurs artificielles, plumes décoratives</t>
  </si>
  <si>
    <t>aiguille à coudre, aiguille à coudre</t>
  </si>
  <si>
    <t>fermeture à glissière</t>
  </si>
  <si>
    <t>casser, crocheter</t>
  </si>
  <si>
    <t>Autres aiguilles et produits connexes</t>
  </si>
  <si>
    <t>Perruque, Kamoji (y compris les cheveux de poupée)</t>
  </si>
  <si>
    <t>Accessoires et ornements non classés ailleurs</t>
  </si>
  <si>
    <t>montre (avec mouvement)</t>
  </si>
  <si>
    <t>horloge (avec mouvement)</t>
  </si>
  <si>
    <t>Autres montres</t>
  </si>
  <si>
    <t>pièces d'horloge</t>
  </si>
  <si>
    <t>côté montre mobile</t>
  </si>
  <si>
    <t>Autre côté de la montre</t>
  </si>
  <si>
    <t>Montres semi-finies et travaux en cours</t>
  </si>
  <si>
    <t>guitares (y compris les guitares électriques)</t>
  </si>
  <si>
    <t>instrument de musique électronique</t>
  </si>
  <si>
    <t>Autres instruments de musique occidentaux et japonais</t>
  </si>
  <si>
    <t>Pièces, fixations et accessoires pour instruments de musique</t>
  </si>
  <si>
    <t>Instruments de musique semi-finis et travaux en cours</t>
  </si>
  <si>
    <t>stylo plume</t>
  </si>
  <si>
    <t>crayon mécanique</t>
  </si>
  <si>
    <t>Stylos plume/pièces porte-mines, pointes de stylos, porte-plumes</t>
  </si>
  <si>
    <t>stylo à bille</t>
  </si>
  <si>
    <t>stylo de marquage</t>
  </si>
  <si>
    <t>Pièces pour stylos à bille et marqueurs</t>
  </si>
  <si>
    <t>crayon</t>
  </si>
  <si>
    <t>Mine de crayon, tige de crayon (y compris mine de crayon mécanique)</t>
  </si>
  <si>
    <t>peinture aquarelle</t>
  </si>
  <si>
    <t>Pinceaux et autres fournitures de peinture</t>
  </si>
  <si>
    <t>tampons, tampons encreurs, tampons, tampons encreurs</t>
  </si>
  <si>
    <t>Outils de conception et de rédaction</t>
  </si>
  <si>
    <t>Colle de bureau, colle industrielle</t>
  </si>
  <si>
    <t>Autres fournitures de bureau</t>
  </si>
  <si>
    <t>Parties et accessoires de fournitures de bureau non classés ailleurs</t>
  </si>
  <si>
    <t>Instruments d'écriture, produits de papeterie semi-finis et produits en cours de fabrication</t>
  </si>
  <si>
    <t>Tatami/sol en tatami</t>
  </si>
  <si>
    <t>tatami</t>
  </si>
  <si>
    <t>tapis, tapis de fleurs</t>
  </si>
  <si>
    <t>Autres produits de paille transformés</t>
  </si>
  <si>
    <t>Produits semi-finis et en cours de fabrication pour tatamis et paille</t>
  </si>
  <si>
    <t>Enregistrement des informations sonores</t>
  </si>
  <si>
    <t>enregistrements d'informations vidéo</t>
  </si>
  <si>
    <t>enregistrements de jeux</t>
  </si>
  <si>
    <t>Autres enregistrements d'informations</t>
  </si>
  <si>
    <t>Enregistrements d'informations (pour les autres frais de traitement)</t>
  </si>
  <si>
    <t>Meubles en laque</t>
  </si>
  <si>
    <t>Cuisine et arts de la table en laque</t>
  </si>
  <si>
    <t>Autres produits en laque</t>
  </si>
  <si>
    <t>Éventails, éventails pliants (y compris les os)</t>
  </si>
  <si>
    <t>Lanterne en papier (y compris l'os)</t>
  </si>
  <si>
    <t>brosse à dents</t>
  </si>
  <si>
    <t>Autres pinceaux</t>
  </si>
  <si>
    <t>les fournitures de nettoyage</t>
  </si>
  <si>
    <t>Parapluies (y compris parasols et unisexes)</t>
  </si>
  <si>
    <t>Autres parapluies, pièces de parapluie</t>
  </si>
  <si>
    <t>Allumettes (y compris les tiges et les boîtes)</t>
  </si>
  <si>
    <t>équipement pour fumeurs</t>
  </si>
  <si>
    <t>Bouteilles thermos, étuis thermos (y compris bocaux et étuis à bocaux)</t>
  </si>
  <si>
    <t>Articles ménagers non classés ailleurs</t>
  </si>
  <si>
    <t>Feux d'artifice (y compris les jouets)</t>
  </si>
  <si>
    <t>Enseignes, enseignes, dispositifs d'affichage (électriques, non mécaniques)</t>
  </si>
  <si>
    <t>Enseignes, machines de signalisation, dispositifs d'affichage (électriques et mécaniques)</t>
  </si>
  <si>
    <t>poupée mannequin, support</t>
  </si>
  <si>
    <t>Autres modèles, modèles</t>
  </si>
  <si>
    <t>Modèles industriels (y compris les moules en bois)</t>
  </si>
  <si>
    <t>Matériaux muraux textiles (y compris les matériaux de pulvérisation cosmétiques)</t>
  </si>
  <si>
    <t>Bâtons d'encens</t>
  </si>
  <si>
    <t>Équipement de protection individuelle, équipement de sauvetage</t>
  </si>
  <si>
    <t>logement unitaire</t>
  </si>
  <si>
    <t>unité d'ambiance</t>
  </si>
  <si>
    <t>Produits divers non classés ailleurs</t>
  </si>
  <si>
    <t>lunettes</t>
  </si>
  <si>
    <t>Cadre de lunettes</t>
  </si>
  <si>
    <t>Verres de lunettes (y compris les lentilles de contact)</t>
  </si>
  <si>
    <t>pièces de lunettes</t>
  </si>
  <si>
    <t>Produits semi-finis et produits en cours de fabrication d'autres industries manufacturières</t>
  </si>
  <si>
    <t>Collecte et traitement des ressources recyclées</t>
  </si>
  <si>
    <t>Logement privé</t>
  </si>
  <si>
    <t>logement industriel</t>
  </si>
  <si>
    <t>Construction en béton armé d'acier</t>
  </si>
  <si>
    <t>Construction en béton armé</t>
  </si>
  <si>
    <t>Châssis en acier</t>
  </si>
  <si>
    <t>Construction résidentielle (construction non en bois) Autres</t>
  </si>
  <si>
    <t>Bureau/Autres</t>
  </si>
  <si>
    <t>école</t>
  </si>
  <si>
    <t>Bureaux, écoles, hôpitaux, magasins, autres</t>
  </si>
  <si>
    <t>Construction en blocs de béton, autres</t>
  </si>
  <si>
    <t>travaux publics</t>
  </si>
  <si>
    <t>Route générale</t>
  </si>
  <si>
    <t>rue générale</t>
  </si>
  <si>
    <t>route à péage</t>
  </si>
  <si>
    <t>Remaniement foncier</t>
  </si>
  <si>
    <t>amélioration de la rivière</t>
  </si>
  <si>
    <t>Aménagement fluvial complet</t>
  </si>
  <si>
    <t>Sabo pour les rivières, les égouts et autres travaux publics</t>
  </si>
  <si>
    <t>Rivières, égouts et autres côtes de travaux publics</t>
  </si>
  <si>
    <t>Rivières, égouts et autres égouts de travaux publics</t>
  </si>
  <si>
    <t>Installation de traitement des déchets</t>
  </si>
  <si>
    <t>parc</t>
  </si>
  <si>
    <t>Port</t>
  </si>
  <si>
    <t>port de pêche</t>
  </si>
  <si>
    <t>aéroport</t>
  </si>
  <si>
    <t>reprise après sinistre</t>
  </si>
  <si>
    <t>Développement des zones de pêche côtières, etc.</t>
  </si>
  <si>
    <t>Génie civil agricole</t>
  </si>
  <si>
    <t>route forestière</t>
  </si>
  <si>
    <t>Chemin de fer JR/privé</t>
  </si>
  <si>
    <t>chemin de fer public</t>
  </si>
  <si>
    <t>Construction de voies ferrées et autres</t>
  </si>
  <si>
    <t>Construction d'installations électriques</t>
  </si>
  <si>
    <t>Construction d'installations de télécommunications</t>
  </si>
  <si>
    <t>Alimentation en eau industrielle supérieure</t>
  </si>
  <si>
    <t>préparation du terrain</t>
  </si>
  <si>
    <t>Structures privées (hors chemins de fer privés, électricité et gaz)</t>
  </si>
  <si>
    <t>gaz</t>
  </si>
  <si>
    <t>Autres constructions de génie civil Autres</t>
  </si>
  <si>
    <t>le nucléaire commercial</t>
  </si>
  <si>
    <t>Production d'énergie thermique commerciale</t>
  </si>
  <si>
    <t>Hydroélectricité et autre production d'électricité commerciale</t>
  </si>
  <si>
    <t>production d'électricité en interne</t>
  </si>
  <si>
    <t>Pour la vente de gaz de ville</t>
  </si>
  <si>
    <t>Pour le chauffage au gaz de ville</t>
  </si>
  <si>
    <t>Gaz de ville pour l'autoconsommation</t>
  </si>
  <si>
    <t>Entreprise de gaz simple</t>
  </si>
  <si>
    <t>Entreprise de gazoduc et entreprise de gaz à grande échelle</t>
  </si>
  <si>
    <t>pour apport de chaleurrésidentiel</t>
  </si>
  <si>
    <t>Utilisation professionnelle de la fourniture de chaleur et autres</t>
  </si>
  <si>
    <t>Recettes de l'approvisionnement en eau</t>
  </si>
  <si>
    <t>Aqueducs, aqueducs simples et autres revenus d'exploitation</t>
  </si>
  <si>
    <t>eau industrielle</t>
  </si>
  <si>
    <t>Égout ★★</t>
  </si>
  <si>
    <t>Élimination des déchets (public) ★★</t>
  </si>
  <si>
    <t>le commerce de gros</t>
  </si>
  <si>
    <t>commerce de détail</t>
  </si>
  <si>
    <t>Finances publiques (SIFIM)</t>
  </si>
  <si>
    <t>Finances publiques (frais)</t>
  </si>
  <si>
    <t>Financement privé (frais)</t>
  </si>
  <si>
    <t>Assurance-vie</t>
  </si>
  <si>
    <t>Assurance non-vie</t>
  </si>
  <si>
    <t>Entreprise de courtage immobilier, etc.</t>
  </si>
  <si>
    <t>Métier de la gestion immobilière</t>
  </si>
  <si>
    <t>Entreprise de location immobilière</t>
  </si>
  <si>
    <t>loyer du logement</t>
  </si>
  <si>
    <t>Loyer résidentiel (loyer fictif)</t>
  </si>
  <si>
    <t>Transport ferroviaire non régulier de voyageurs</t>
  </si>
  <si>
    <t>Transport ferroviaire de voyageurs régulier</t>
  </si>
  <si>
    <t>Transport ferroviaire de voyageurs Voyageur Divers</t>
  </si>
  <si>
    <t>chemin de fer transport de voyageurs téléphérique</t>
  </si>
  <si>
    <t>bagages de transport de fret ferroviaire</t>
  </si>
  <si>
    <t>courrier de fret ferroviaire</t>
  </si>
  <si>
    <t>conteneur d'expédition de fret ferroviaire</t>
  </si>
  <si>
    <t>Traité comme un véhicule de fret ferroviaire</t>
  </si>
  <si>
    <t>Transport ferroviaire de marchandises Fret Marchandises diverses</t>
  </si>
  <si>
    <t>autobus nolisé</t>
  </si>
  <si>
    <t>Passager spécifié par autobus</t>
  </si>
  <si>
    <t>louer un taxi</t>
  </si>
  <si>
    <t>Transport de véhicules légers de fret</t>
  </si>
  <si>
    <t>Bus de transport privé (voiture de tourisme)</t>
  </si>
  <si>
    <t>Transport privé (voiture de tourisme) Voiture de tourisme ordinaire/petite</t>
  </si>
  <si>
    <t>Transport privé (voiture de tourisme) voiture de tourisme légère</t>
  </si>
  <si>
    <t>Transport privé (voiture de tourisme) Véhicule de fret ordinaire</t>
  </si>
  <si>
    <t>Transport privé (voiture de tourisme) petit véhicule de fret</t>
  </si>
  <si>
    <t>Transport privé (voiture de tourisme) Voiture spéciale ordinaire</t>
  </si>
  <si>
    <t>Transport privé (voiture de tourisme) petite voiture spéciale</t>
  </si>
  <si>
    <t>Transport privé (voiture de tourisme) Véhicule de fret léger</t>
  </si>
  <si>
    <t>Transport privé (wagon de marchandises) Wagon de marchandises ordinaire</t>
  </si>
  <si>
    <t>Transport privé (wagon de marchandises) petit véhicule de fret</t>
  </si>
  <si>
    <t>Transport privé (wagon de marchandises) voiture spéciale ordinaire</t>
  </si>
  <si>
    <t>Transport privé (wagon de marchandises) petite voiture spéciale</t>
  </si>
  <si>
    <t>Camion léger de transport privé (wagon de marchandises)</t>
  </si>
  <si>
    <t>expédition de fret à l'exportation</t>
  </si>
  <si>
    <t>Transport de fret à l'importation</t>
  </si>
  <si>
    <t>Expédition de fret trilatérale</t>
  </si>
  <si>
    <t>Transport de passagers sortant</t>
  </si>
  <si>
    <t>Transport de passagers entrants</t>
  </si>
  <si>
    <t>Transport trilatéral de passagers</t>
  </si>
  <si>
    <t>Frais d'affrètement (reçu de pays étrangers)</t>
  </si>
  <si>
    <t>Transport côtier et intérieur de passagers</t>
  </si>
  <si>
    <t>Grands navires en acier pour le transport de fret côtier et intérieur</t>
  </si>
  <si>
    <t>Petits navires en acier pour le fret côtier et fluvial</t>
  </si>
  <si>
    <t>Bateau en bois de fret côtier / fluvial</t>
  </si>
  <si>
    <t>Poussoirs et barges de fret côtiers et fluviaux</t>
  </si>
  <si>
    <t>Transport de fret côtier et fluvial Transport automobile</t>
  </si>
  <si>
    <t>Bagages de transport de fret côtier / intérieur</t>
  </si>
  <si>
    <t>Cargaison côtière/eau intérieure</t>
  </si>
  <si>
    <t>Courrier de transit côtier / fluvial</t>
  </si>
  <si>
    <t>Fret d'exportation de transport portuaire</t>
  </si>
  <si>
    <t>Fret d'importation de transport portuaire</t>
  </si>
  <si>
    <t>Fret entrant pour le transport portuaire</t>
  </si>
  <si>
    <t>Transport portuaire Transport par barge</t>
  </si>
  <si>
    <t>transport portuaire transport par radeau</t>
  </si>
  <si>
    <t>transport aérien international de passagers</t>
  </si>
  <si>
    <t>Transport Aérien International Marchandises Générales</t>
  </si>
  <si>
    <t>Poste aérienne internationale</t>
  </si>
  <si>
    <t>bagages transport aérien international</t>
  </si>
  <si>
    <t>Billet d'avion pour le transport aérien international (reçu de pays étrangers)</t>
  </si>
  <si>
    <t>Transport aérien intérieur de passagers</t>
  </si>
  <si>
    <t>Fret aérien intérieur Fret général</t>
  </si>
  <si>
    <t>Courrier d'expédition de fret aérien national</t>
  </si>
  <si>
    <t>Bagages de fret aérien intérieur</t>
  </si>
  <si>
    <t>Entreprise d'utilisation d'aéronefs</t>
  </si>
  <si>
    <t>expédition de fret consigné expédition de fret consigné</t>
  </si>
  <si>
    <t>Agence de transport</t>
  </si>
  <si>
    <t>Entrepôt ordinaire</t>
  </si>
  <si>
    <t>entrepôt frigorifique</t>
  </si>
  <si>
    <t>entrepôt d'eau</t>
  </si>
  <si>
    <t>entrepôt agricole</t>
  </si>
  <si>
    <t>entrepôt de pêche</t>
  </si>
  <si>
    <t>emballage</t>
  </si>
  <si>
    <t>Autoroute à grande vitesse Route nationale offrant des facilités de transport routier</t>
  </si>
  <si>
    <t>Route à péage général offrant des installations de transport routier</t>
  </si>
  <si>
    <t>Fournir des installations de transport routier Routes à péage intra-urbaines</t>
  </si>
  <si>
    <t>Fourniture d'installations de transport routier Routes à péage des administrations locales</t>
  </si>
  <si>
    <t>Fournir des installations de transport routier Autoroute générale</t>
  </si>
  <si>
    <t>Stationnement fourni par les installations de transport routier</t>
  </si>
  <si>
    <t>Terminal automobile offrant des facilités de transport routier</t>
  </si>
  <si>
    <t>Gestion des installations de transport par voie d'eau Taxe au tonnage</t>
  </si>
  <si>
    <t>Gestion des installations de transport par eau Taxe spéciale au tonnage</t>
  </si>
  <si>
    <t>gestion des ports</t>
  </si>
  <si>
    <t>gestion des ports de pêche</t>
  </si>
  <si>
    <t>Entreprise de voies navigables et de phares</t>
  </si>
  <si>
    <t>Entreprise pilote</t>
  </si>
  <si>
    <t>entreprise de pointage</t>
  </si>
  <si>
    <t>entreprise de pesée</t>
  </si>
  <si>
    <t>Expertise d'entreprise</t>
  </si>
  <si>
    <t>Entreprise de récupération</t>
  </si>
  <si>
    <t>Aviation Facility Management (Public National) ★★Gouvernement National</t>
  </si>
  <si>
    <t>Gestion des installations aéronautiques (Gestion publique nationale) ★★ Collectivités locales</t>
  </si>
  <si>
    <t>Air Facility Management (National Public) ★★ Contrôle du trafic aérien</t>
  </si>
  <si>
    <t>Gestion des installations aéronautiques (industrie)</t>
  </si>
  <si>
    <t>Service aéronautique</t>
  </si>
  <si>
    <t>L'industrie du voyage</t>
  </si>
  <si>
    <t>Association du tourisme</t>
  </si>
  <si>
    <t>agence maritime</t>
  </si>
  <si>
    <t>Courtage maritime</t>
  </si>
  <si>
    <t>Distribution de courrier/correspondance</t>
  </si>
  <si>
    <t>télécommunications fixes</t>
  </si>
  <si>
    <t>télécommunications mobiles</t>
  </si>
  <si>
    <t>Autres télécommunications</t>
  </si>
  <si>
    <t>Autres services de communication</t>
  </si>
  <si>
    <t>radiodiffusion publique</t>
  </si>
  <si>
    <t>radiodiffusion commerciale</t>
  </si>
  <si>
    <t>diffusion par câble</t>
  </si>
  <si>
    <t>Logiciel sur mesure</t>
  </si>
  <si>
    <t>Logiciel progiciel d'entreprise</t>
  </si>
  <si>
    <t>logiciel de jeu</t>
  </si>
  <si>
    <t>Logiciel de base</t>
  </si>
  <si>
    <t>logiciel embarqué</t>
  </si>
  <si>
    <t>Service de calcul commissionné</t>
  </si>
  <si>
    <t>Gestion des contrats et exploitation des systèmes, etc.</t>
  </si>
  <si>
    <t>Autres services de traitement de l'information</t>
  </si>
  <si>
    <t>Service de base de données (via Internet)</t>
  </si>
  <si>
    <t>Service de base de données (autre)</t>
  </si>
  <si>
    <t>Divers projets de recherche</t>
  </si>
  <si>
    <t>Autres activités de services de traitement et de fourniture d'informations</t>
  </si>
  <si>
    <t>service Internet</t>
  </si>
  <si>
    <t>Production cinématographique et vidéo (hors animation)</t>
  </si>
  <si>
    <t>Production de programmes TV (hors animation)</t>
  </si>
  <si>
    <t>Réalisation d'animations</t>
  </si>
  <si>
    <t>Distribution de films, de vidéos et de programmes télévisés</t>
  </si>
  <si>
    <t>réalisation d'enregistrements</t>
  </si>
  <si>
    <t>réalisation d'émissions de radio</t>
  </si>
  <si>
    <t>production publicitaire</t>
  </si>
  <si>
    <t>industrie de l'information</t>
  </si>
  <si>
    <t>Autres activités de production d'informations vidéo/audio/personnages</t>
  </si>
  <si>
    <t>ventes de journaux</t>
  </si>
  <si>
    <t>Autre entreprise de presse</t>
  </si>
  <si>
    <t>annonce dans un journal</t>
  </si>
  <si>
    <t>Ventes d'édition (livres et magazines)</t>
  </si>
  <si>
    <t>Autre édition</t>
  </si>
  <si>
    <t>Frais de publication publicitaire</t>
  </si>
  <si>
    <t>Fonctions officielles (centre)</t>
  </si>
  <si>
    <t>Fonctions officielles (régionales) ★★</t>
  </si>
  <si>
    <t>Jardin d'enfants</t>
  </si>
  <si>
    <t>école primaire</t>
  </si>
  <si>
    <t>lycée</t>
  </si>
  <si>
    <t>École spéciale</t>
  </si>
  <si>
    <t>université</t>
  </si>
  <si>
    <t>collégien</t>
  </si>
  <si>
    <t>faculté de technologie</t>
  </si>
  <si>
    <t>école de formation spéciale</t>
  </si>
  <si>
    <t>Diverses écoles</t>
  </si>
  <si>
    <t>Salle publique (public national)</t>
  </si>
  <si>
    <t>Bibliothèque (nationale/publique)</t>
  </si>
  <si>
    <t>Musée (national/public)</t>
  </si>
  <si>
    <t>Autre éducation sociale (nationale et publique)</t>
  </si>
  <si>
    <t>Éducation sociale (à but non lucratif)★</t>
  </si>
  <si>
    <t>Autres établissements de formation pédagogique (nationaux et publics) ★★</t>
  </si>
  <si>
    <t>Autres établissements d'enseignement et de formation (industrie)</t>
  </si>
  <si>
    <t>Institution de recherche scolaire (nationale/publique)</t>
  </si>
  <si>
    <t>Autres instituts de recherche (institutions nationales et publiques)</t>
  </si>
  <si>
    <t>Institut de recherche en sciences naturelles (à but non lucratif)★</t>
  </si>
  <si>
    <t>Institut de recherche en sciences humaines (à but non lucratif)★</t>
  </si>
  <si>
    <t>Institut de recherche en sciences naturelles (industrie)</t>
  </si>
  <si>
    <t>Institut de recherche en sciences humaines (industrie)</t>
  </si>
  <si>
    <t>R&amp;D interne</t>
  </si>
  <si>
    <t>Soins médicaux (traitement hospitalier)</t>
  </si>
  <si>
    <t>Soins médicaux (soins extra-hospitaliers)</t>
  </si>
  <si>
    <t>Médical (cabinet dentaire)</t>
  </si>
  <si>
    <t>Médical (distribution)</t>
  </si>
  <si>
    <t>Médical (autres services médicaux)</t>
  </si>
  <si>
    <t>Santé et assainissement (national et public) ★★</t>
  </si>
  <si>
    <t>Santé (industrie)</t>
  </si>
  <si>
    <t>Entreprise d'assurance sociale (nationale et publique)</t>
  </si>
  <si>
    <t>Entreprises d'assurance sociale (autres que les institutions nationales et publiques) ★★</t>
  </si>
  <si>
    <t>Prévoyance sociale (nationale et publique) ★★</t>
  </si>
  <si>
    <t>Bien-être social (à but non lucratif)★</t>
  </si>
  <si>
    <t>Bien-être social (Industrie)</t>
  </si>
  <si>
    <t>Soins infirmiers (services en établissement)</t>
  </si>
  <si>
    <t>Soins infirmiers (hors services en établissement)</t>
  </si>
  <si>
    <t>Organisation privée à but non lucratif pour les entreprises</t>
  </si>
  <si>
    <t>Organismes privés à but non lucratif au service des ménages (à l'exclusion de ceux répertoriés séparément)★</t>
  </si>
  <si>
    <t>Location de machines industrielles (hors machines de construction)</t>
  </si>
  <si>
    <t>Activité de location de machines et équipements industriels (hors machines et équipements de construction)</t>
  </si>
  <si>
    <t>Activité de location de machines et d'équipements de construction</t>
  </si>
  <si>
    <t>Entreprise de location de matériel de construction</t>
  </si>
  <si>
    <t>Entreprise de location d'ordinateurs et de matériel connexe</t>
  </si>
  <si>
    <t>Location de matériel bureautique (hors informatique, etc.)</t>
  </si>
  <si>
    <t>Location de matériel de bureau (hors ordinateurs, etc.)</t>
  </si>
  <si>
    <t>Location de biens de sport et de loisirs</t>
  </si>
  <si>
    <t>Entreprise de location d'enregistrements musicaux et vidéo</t>
  </si>
  <si>
    <t>Autres activités de location de biens</t>
  </si>
  <si>
    <t>Activité de location de véhicules</t>
  </si>
  <si>
    <t>entreprise de location de voitures</t>
  </si>
  <si>
    <t>Publicité télévisée</t>
  </si>
  <si>
    <t>publicité radiophonique</t>
  </si>
  <si>
    <t>Publicité dans les magazines</t>
  </si>
  <si>
    <t>publicité de trafic</t>
  </si>
  <si>
    <t>la publicité extérieure</t>
  </si>
  <si>
    <t>publicité sur Internet</t>
  </si>
  <si>
    <t>Encarts/publipostage</t>
  </si>
  <si>
    <t>SP/RP/Planification d'événements</t>
  </si>
  <si>
    <t>Autres publicités</t>
  </si>
  <si>
    <t>Usine de maintenance automobile</t>
  </si>
  <si>
    <t>Usine de réparation automobile</t>
  </si>
  <si>
    <t>Usine de concessionnaire d'entretien automobile</t>
  </si>
  <si>
    <t>Entretien automobile, stations-service, etc.</t>
  </si>
  <si>
    <t>Industrie de fabrication de réparation mécanique</t>
  </si>
  <si>
    <t>Commerce de gros de machines de réparation de machines</t>
  </si>
  <si>
    <t>Réparation de machines Commerce de détail de machines ménagères</t>
  </si>
  <si>
    <t>Réparation de machines Commerce de détail de produits agricoles</t>
  </si>
  <si>
    <t>Service de réparation de machines</t>
  </si>
  <si>
    <t>Cabinets d'avocats, cabinets de brevets</t>
  </si>
  <si>
    <t>Bureau de notaire public, bureau de scrivener judiciaire</t>
  </si>
  <si>
    <t>Cabinet d'expertise comptable, cabinet d'expertise comptable</t>
  </si>
  <si>
    <t>Services de génie civil et de construction</t>
  </si>
  <si>
    <t>service de répartition des travailleurs</t>
  </si>
  <si>
    <t>maintenance du batiment</t>
  </si>
  <si>
    <t>Autres services du bâtiment</t>
  </si>
  <si>
    <t>entreprise de sécurité</t>
  </si>
  <si>
    <t>Industrie du design et de la conception mécanique</t>
  </si>
  <si>
    <t>Autres services professionnels</t>
  </si>
  <si>
    <t>Produit/activité d'inspection non destructive</t>
  </si>
  <si>
    <t>Entreprise de certification de mesure</t>
  </si>
  <si>
    <t>Agence d'emploi privée</t>
  </si>
  <si>
    <t>Industrie de l'ingénierie des plantes</t>
  </si>
  <si>
    <t>Sténographie, saisie de traitement de texte, entreprise de copie</t>
  </si>
  <si>
    <t>Services de bureau d'affaires non classés ailleurs (à l'exclusion des services de répartition des travailleurs)</t>
  </si>
  <si>
    <t>exploration minière</t>
  </si>
  <si>
    <t>Entreprise d'hébergement</t>
  </si>
  <si>
    <t>Service de restauration et de boissons</t>
  </si>
  <si>
    <t>Blanchisserie ordinaire</t>
  </si>
  <si>
    <t>Industrie de la fourniture de linge</t>
  </si>
  <si>
    <t>Activité d'agence de blanchisserie</t>
  </si>
  <si>
    <t>Entreprise de barbier</t>
  </si>
  <si>
    <t>Industrie de la beauté</t>
  </si>
  <si>
    <t>Entreprise de bain</t>
  </si>
  <si>
    <t>Industrie du lavage et de la teinture</t>
  </si>
  <si>
    <t>Industrie esthétique</t>
  </si>
  <si>
    <t>Autres entreprises de blanchisserie, de coiffure, de beauté et de bains publics</t>
  </si>
  <si>
    <t>cinéma</t>
  </si>
  <si>
    <t>Salles de spectacles (hors cinémas) et groupes de spectacles</t>
  </si>
  <si>
    <t>Hippodromes et équipes pour courses cyclistes, hippiques, etc.</t>
  </si>
  <si>
    <t>Gym</t>
  </si>
  <si>
    <t>Terrain de golf</t>
  </si>
  <si>
    <t>Pratique de golf/frappe/tennis</t>
  </si>
  <si>
    <t>Allée de bowling</t>
  </si>
  <si>
    <t>court de tennis</t>
  </si>
  <si>
    <t>club de gym</t>
  </si>
  <si>
    <t>Activité de mise à disposition d'installations sportives (hors cotation séparée)</t>
  </si>
  <si>
    <t>Parc/parc d'attractions</t>
  </si>
  <si>
    <t>terrain de jeux</t>
  </si>
  <si>
    <t>entreprise de boîte de karaoké</t>
  </si>
  <si>
    <t>écrivain/artiste</t>
  </si>
  <si>
    <t>Autre industrie du divertissement</t>
  </si>
  <si>
    <t>la photographie</t>
  </si>
  <si>
    <t>industrie de la crémation</t>
  </si>
  <si>
    <t>Entreprise de gestion de cimetière</t>
  </si>
  <si>
    <t>Entreprise funéraire</t>
  </si>
  <si>
    <t>entreprise de salle de mariage</t>
  </si>
  <si>
    <t>Entreprise d'entraide cérémonielle</t>
  </si>
  <si>
    <t>Cram Schools (hors écoles diverses)</t>
  </si>
  <si>
    <t>enseignement de la musique</t>
  </si>
  <si>
    <t>enseignement de la calligraphie</t>
  </si>
  <si>
    <t>Enseignement de l'ikebana et de la cérémonie du thé</t>
  </si>
  <si>
    <t>Enseignement du boulier</t>
  </si>
  <si>
    <t>Enseignement de la conversation en langue étrangère</t>
  </si>
  <si>
    <t>Éducation sportive et santé</t>
  </si>
  <si>
    <t>Autre éducation et enseignement de compétences</t>
  </si>
  <si>
    <t>Industrie du montage</t>
  </si>
  <si>
    <t>Entreprise de réparation non classée ailleurs</t>
  </si>
  <si>
    <t>Entreprise de réparation de couture de vêtements</t>
  </si>
  <si>
    <t>Entreprise de garde de marchandises</t>
  </si>
  <si>
    <t>Développement photographique et activité d'impression</t>
  </si>
  <si>
    <t>Industrie des services de jardinage</t>
  </si>
  <si>
    <t>Services liés à la vie non classés ailleurs</t>
  </si>
  <si>
    <t>Fournitures de bureau</t>
  </si>
  <si>
    <t>Classement inconnu</t>
  </si>
  <si>
    <t>Électricité (moyenne domestique)</t>
  </si>
  <si>
    <t>Énergie renouvelable (+ batterie de stockage)</t>
  </si>
  <si>
    <t>charbon à cokéfaction combustible </t>
  </si>
  <si>
    <t>coke combustible </t>
  </si>
  <si>
    <t>coke de pétrole carburant </t>
  </si>
  <si>
    <t>goudron de houille combustible </t>
  </si>
  <si>
    <t>Carburant Pétrole Asphalte </t>
  </si>
  <si>
    <t>carburant pétrole brut </t>
  </si>
  <si>
    <t>carburant essence </t>
  </si>
  <si>
    <t>carburant naphta </t>
  </si>
  <si>
    <t>carburéacteur mazout </t>
  </si>
  <si>
    <t>carburant kérosène </t>
  </si>
  <si>
    <t>mazout léger </t>
  </si>
  <si>
    <t>Carburant Une huile lourde </t>
  </si>
  <si>
    <t>Carburant B/C fioul lourd </t>
  </si>
  <si>
    <t>Gaz de pétrole liquéfié (GPL)</t>
  </si>
  <si>
    <t>Carburant Gaz naturel (hors gaz naturel liquéfié (GNL))</t>
  </si>
  <si>
    <t>Combustible gaz de four à coke </t>
  </si>
  <si>
    <t>Carburant gaz de ville </t>
  </si>
  <si>
    <t>Incinération Déchets plastiques (général)</t>
  </si>
  <si>
    <t>Incinération Déchets plastiques (industrie)</t>
  </si>
  <si>
    <t>Incinération Déchets de fibres synthétiques</t>
  </si>
  <si>
    <t>Incinération Huile usagée</t>
  </si>
  <si>
    <t>Incinération Pneus usagés</t>
  </si>
  <si>
    <t>Déchets bruts incinérés</t>
  </si>
  <si>
    <t>décharge de déchets</t>
  </si>
  <si>
    <t>Traitement des déchets liquides inorganiques</t>
  </si>
  <si>
    <t>Traitement liquide des déchets organiques</t>
  </si>
  <si>
    <t>Eau distillée</t>
  </si>
  <si>
    <t>Pour combustible : déchets de bois</t>
  </si>
  <si>
    <t>Pour le carburant : liqueur noire</t>
  </si>
  <si>
    <t>Pour combustible : bois</t>
  </si>
  <si>
    <t>Pour le carburant : bioéthanol</t>
  </si>
  <si>
    <t>Pour le carburant : biodiesel</t>
  </si>
  <si>
    <t>Pour le carburant : biogaz</t>
  </si>
  <si>
    <t>Pour le carburant : Pneu usé</t>
  </si>
  <si>
    <t>Pour le carburant : déchets plastiques</t>
  </si>
  <si>
    <t>Pour le carburant : RDF</t>
  </si>
  <si>
    <t>Pour le carburant : RPF</t>
  </si>
  <si>
    <t>Recyclage : Déchets de fer pour tôles d'acier</t>
  </si>
  <si>
    <t>Recyclage : Déchets de fer pour la fonderie</t>
  </si>
  <si>
    <t>Pour la reproduction : Acier inoxydable</t>
  </si>
  <si>
    <t>Pour le recyclage : ferraille d'aluminium pour le matériel corroyé</t>
  </si>
  <si>
    <t>Pour régénération : Cuivre pour refusion</t>
  </si>
  <si>
    <t>Recyclage : cuivre pour fonderie</t>
  </si>
  <si>
    <t>Pour reproduction : or</t>
  </si>
  <si>
    <t>Pour la reproduction : argent</t>
  </si>
  <si>
    <t>Pour la reproduction : Pt</t>
  </si>
  <si>
    <t>Pour la reproduction : Pd</t>
  </si>
  <si>
    <t>Pour reproduction : Sd</t>
  </si>
  <si>
    <t>Pour la reproduction : Co</t>
  </si>
  <si>
    <t>Pour la reproduction : Li</t>
  </si>
  <si>
    <t>Pour la reproduction : Plastique horizontal</t>
  </si>
  <si>
    <t>Pour le recyclage : Plastique recyclé</t>
  </si>
  <si>
    <t>Pour le recyclage : matière première en caoutchouc</t>
  </si>
  <si>
    <t>A recycler : matière première verre</t>
  </si>
  <si>
    <t>Pour le recyclage : matière première en fibre de verre</t>
  </si>
  <si>
    <t>Recyclage : matière première pour le ciment</t>
  </si>
  <si>
    <t>Pour la régénération : copeaux de bois</t>
  </si>
  <si>
    <t>C0000renewable energy</t>
    <phoneticPr fontId="2"/>
  </si>
  <si>
    <t>C0001Africa</t>
  </si>
  <si>
    <t>C0002Argentina</t>
  </si>
  <si>
    <t>C0003Armenia</t>
  </si>
  <si>
    <t>C0004Asia</t>
  </si>
  <si>
    <t>C0005Australia</t>
  </si>
  <si>
    <t>C0006Austria</t>
  </si>
  <si>
    <t>C0007Azerbaijan</t>
  </si>
  <si>
    <t>C0008Bangladesh</t>
  </si>
  <si>
    <t>C0009Belarus</t>
  </si>
  <si>
    <t>C0010Belgium</t>
  </si>
  <si>
    <t>C0011Bolivia</t>
  </si>
  <si>
    <t>C0012Bosnia and Herzegovina</t>
  </si>
  <si>
    <t>C0013Brazil</t>
  </si>
  <si>
    <t>C0014Bulgaria</t>
  </si>
  <si>
    <t>C0015Burundi</t>
  </si>
  <si>
    <t>C0016Canada</t>
  </si>
  <si>
    <t>C0017Chile</t>
  </si>
  <si>
    <t>C0018China</t>
  </si>
  <si>
    <t>C0019Costa Rica</t>
  </si>
  <si>
    <t>C0020Croatia</t>
  </si>
  <si>
    <t>C0021Cyprus</t>
  </si>
  <si>
    <t>C0022Czechia</t>
  </si>
  <si>
    <t>C0023Denmark</t>
  </si>
  <si>
    <t>C0024Ecuador</t>
  </si>
  <si>
    <t>C0025Egypt</t>
  </si>
  <si>
    <t>C0026El Salvador</t>
  </si>
  <si>
    <t>C0027Estonia</t>
  </si>
  <si>
    <t>C0028Europe</t>
  </si>
  <si>
    <t>C0029European Union (27)</t>
  </si>
  <si>
    <t>C0030Finland</t>
  </si>
  <si>
    <t>C0031France</t>
  </si>
  <si>
    <t>C0032G20 (Ember)</t>
  </si>
  <si>
    <t>C0033G7 (Ember)</t>
  </si>
  <si>
    <t>C0034Georgia</t>
  </si>
  <si>
    <t>C0035Germany</t>
  </si>
  <si>
    <t>C0036Greece</t>
  </si>
  <si>
    <t>C0037High-income countries</t>
  </si>
  <si>
    <t>C0038Hungary</t>
  </si>
  <si>
    <t>C0039India</t>
  </si>
  <si>
    <t>C0040Ireland</t>
  </si>
  <si>
    <t>C0041Italy</t>
  </si>
  <si>
    <t>C0042Japan</t>
  </si>
  <si>
    <t>C0043Kazakhstan</t>
  </si>
  <si>
    <t>C0044Kenya</t>
  </si>
  <si>
    <t>C0045Latin America and Caribbean (Ember)</t>
  </si>
  <si>
    <t>C0046Latvia</t>
  </si>
  <si>
    <t>C0047Lithuania</t>
  </si>
  <si>
    <t>C0048Low-income countries</t>
  </si>
  <si>
    <t>C0049Lower-middle-income countries</t>
  </si>
  <si>
    <t>C0050Luxembourg</t>
  </si>
  <si>
    <t>C0051Malaysia</t>
  </si>
  <si>
    <t>C0052Malta</t>
  </si>
  <si>
    <t>C0053Mexico</t>
  </si>
  <si>
    <t>C0054Middle East (Ember)</t>
  </si>
  <si>
    <t>C0055Moldova</t>
  </si>
  <si>
    <t>C0056Mongolia</t>
  </si>
  <si>
    <t>C0057Montenegro</t>
  </si>
  <si>
    <t>C0058Netherlands</t>
  </si>
  <si>
    <t>C0059New Zealand</t>
  </si>
  <si>
    <t>C0060North America</t>
  </si>
  <si>
    <t>C0061North Macedonia</t>
  </si>
  <si>
    <t>C0062Norway</t>
  </si>
  <si>
    <t>C0063OECD (Ember)</t>
  </si>
  <si>
    <t>C0064Oceania</t>
  </si>
  <si>
    <t>C0065Pakistan</t>
  </si>
  <si>
    <t>C0066Peru</t>
  </si>
  <si>
    <t>C0067Philippines</t>
  </si>
  <si>
    <t>C0068Poland</t>
  </si>
  <si>
    <t>C0069Portugal</t>
  </si>
  <si>
    <t>C0070Romania</t>
  </si>
  <si>
    <t>C0071Russia</t>
  </si>
  <si>
    <t>C0072Saudi Arabia</t>
  </si>
  <si>
    <t>C0073Senegal</t>
  </si>
  <si>
    <t>C0074Serbia</t>
  </si>
  <si>
    <t>C0075Singapore</t>
  </si>
  <si>
    <t>C0076Slovakia</t>
  </si>
  <si>
    <t>C0077Slovenia</t>
  </si>
  <si>
    <t>C0078South Africa</t>
  </si>
  <si>
    <t>C0079South America</t>
  </si>
  <si>
    <t>C0080South Korea</t>
  </si>
  <si>
    <t>C0081Spain</t>
  </si>
  <si>
    <t>C0082Sweden</t>
  </si>
  <si>
    <t>C0083Switzerland</t>
  </si>
  <si>
    <t>C0084Taiwan</t>
  </si>
  <si>
    <t>C0085Tajikistan</t>
  </si>
  <si>
    <t>C0086Thailand</t>
  </si>
  <si>
    <t>C0087Tunisia</t>
  </si>
  <si>
    <t>C0088Turkey</t>
  </si>
  <si>
    <t>C0089Ukraine</t>
  </si>
  <si>
    <t>C0090United Kingdom</t>
  </si>
  <si>
    <t>C0091United States</t>
  </si>
  <si>
    <t>C0092Upper-middle-income countries</t>
  </si>
  <si>
    <t>C0093Uruguay</t>
  </si>
  <si>
    <t>C0094Vietnam</t>
  </si>
  <si>
    <t>C0095World</t>
  </si>
  <si>
    <t>世界平均電力</t>
    <rPh sb="0" eb="2">
      <t>セカイ</t>
    </rPh>
    <phoneticPr fontId="2"/>
  </si>
  <si>
    <t>world average electricity</t>
    <phoneticPr fontId="2"/>
  </si>
  <si>
    <t>世界平均電力</t>
  </si>
  <si>
    <r>
      <rPr>
        <sz val="8"/>
        <color rgb="FF000000"/>
        <rFont val="Malgun Gothic"/>
        <family val="2"/>
        <charset val="129"/>
      </rPr>
      <t>세계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평균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전력</t>
    </r>
    <phoneticPr fontId="2"/>
  </si>
  <si>
    <t>ไฟฟ้าเฉลี่ยโลก</t>
    <phoneticPr fontId="2"/>
  </si>
  <si>
    <t>listrik rata-rata dunia</t>
    <phoneticPr fontId="2"/>
  </si>
  <si>
    <t xml:space="preserve">
electricidad promedio mundial</t>
    <phoneticPr fontId="2"/>
  </si>
  <si>
    <t>électricité moyenne mondiale</t>
    <phoneticPr fontId="2"/>
  </si>
  <si>
    <t>Weltdurchschnittsstrom</t>
    <phoneticPr fontId="2"/>
  </si>
  <si>
    <t>средняя мировая электроэнергия</t>
    <phoneticPr fontId="2"/>
  </si>
  <si>
    <t>متوسط ​​الكهرباء في العالم</t>
  </si>
  <si>
    <t>điện trung bình thế giới</t>
    <phoneticPr fontId="2"/>
  </si>
  <si>
    <t>världsgenomsnittlig el</t>
    <phoneticPr fontId="2"/>
  </si>
  <si>
    <r>
      <rPr>
        <sz val="8"/>
        <color rgb="FF000000"/>
        <rFont val="Arial"/>
        <family val="3"/>
      </rPr>
      <t xml:space="preserve">
</t>
    </r>
    <r>
      <rPr>
        <sz val="8"/>
        <color rgb="FF000000"/>
        <rFont val="Microsoft YaHei"/>
        <family val="3"/>
        <charset val="134"/>
      </rPr>
      <t>世界平均电力</t>
    </r>
    <phoneticPr fontId="2"/>
  </si>
  <si>
    <t>wastani wa umeme duniani</t>
  </si>
  <si>
    <t>grid</t>
    <phoneticPr fontId="2"/>
  </si>
  <si>
    <t>renewable</t>
    <phoneticPr fontId="2"/>
  </si>
  <si>
    <t>C0000renewable energy</t>
  </si>
  <si>
    <t>electricity</t>
  </si>
  <si>
    <t>夾具</t>
  </si>
  <si>
    <t>Al5awUM=AtsI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</si>
</sst>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"/>
    <numFmt numFmtId="177" formatCode="#,##0.000_ "/>
    <numFmt numFmtId="178" formatCode="0.0000"/>
    <numFmt numFmtId="179" formatCode="#,##0.00_ "/>
    <numFmt numFmtId="180" formatCode="#,##0.00_ ;[Red]\-#,##0.00\ "/>
    <numFmt numFmtId="181" formatCode="#,##0.000_ ;[Red]\-#,##0.000\ "/>
    <numFmt numFmtId="182" formatCode="yyyy/mm/dd"/>
  </numFmts>
  <fonts count="6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strike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rgb="FF202124"/>
      <name val="Arial"/>
      <family val="2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0"/>
      <color rgb="FFFFFFFF"/>
      <name val="Arial"/>
      <family val="2"/>
    </font>
    <font>
      <sz val="10"/>
      <color theme="0"/>
      <name val="ＭＳ Ｐゴシック"/>
      <family val="2"/>
      <charset val="128"/>
    </font>
    <font>
      <b/>
      <sz val="10"/>
      <color rgb="FFFFFFFF"/>
      <name val="Arial"/>
      <family val="3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Arial"/>
      <family val="3"/>
    </font>
    <font>
      <sz val="10"/>
      <name val="Arial"/>
      <family val="2"/>
    </font>
    <font>
      <sz val="6"/>
      <color rgb="FF000000"/>
      <name val="Arial"/>
      <family val="2"/>
    </font>
    <font>
      <sz val="11"/>
      <color theme="1"/>
      <name val="ＭＳ ゴシック"/>
      <family val="3"/>
      <charset val="128"/>
    </font>
    <font>
      <sz val="8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6"/>
      <color rgb="FF000000"/>
      <name val="ＭＳ Ｐゴシック"/>
      <family val="3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</font>
    <font>
      <sz val="11"/>
      <name val="Inconsolata"/>
    </font>
    <font>
      <sz val="11"/>
      <color theme="1"/>
      <name val="游ゴシック"/>
      <family val="3"/>
      <charset val="128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3"/>
      <charset val="128"/>
    </font>
    <font>
      <sz val="11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4"/>
      <color rgb="FF595959"/>
      <name val="游ゴシック"/>
      <family val="3"/>
      <charset val="128"/>
      <scheme val="minor"/>
    </font>
    <font>
      <sz val="14.4"/>
      <color rgb="FF595959"/>
      <name val="游ゴシック"/>
      <family val="3"/>
      <charset val="128"/>
      <scheme val="minor"/>
    </font>
    <font>
      <sz val="21"/>
      <color rgb="FF202124"/>
      <name val="Arial"/>
      <family val="2"/>
    </font>
    <font>
      <sz val="9"/>
      <color theme="1"/>
      <name val="游ゴシック"/>
      <family val="2"/>
      <charset val="128"/>
      <scheme val="minor"/>
    </font>
    <font>
      <sz val="9"/>
      <color rgb="FF595959"/>
      <name val="游ゴシック"/>
      <family val="3"/>
      <charset val="128"/>
      <scheme val="minor"/>
    </font>
    <font>
      <sz val="9"/>
      <color rgb="FF202124"/>
      <name val="Arial"/>
      <family val="2"/>
    </font>
    <font>
      <sz val="21"/>
      <color rgb="FF202124"/>
      <name val="Inherit"/>
      <family val="2"/>
    </font>
    <font>
      <sz val="21"/>
      <color rgb="FF202124"/>
      <name val="ＭＳ ゴシック"/>
      <family val="3"/>
      <charset val="128"/>
    </font>
    <font>
      <sz val="21"/>
      <color rgb="FF202124"/>
      <name val="Microsoft JhengHei"/>
      <family val="2"/>
      <charset val="136"/>
    </font>
    <font>
      <sz val="21"/>
      <color rgb="FF202124"/>
      <name val="Arial"/>
      <family val="3"/>
      <charset val="128"/>
    </font>
    <font>
      <sz val="11"/>
      <color theme="1"/>
      <name val="游ゴシック"/>
      <family val="3"/>
      <charset val="134"/>
      <scheme val="minor"/>
    </font>
    <font>
      <sz val="21"/>
      <color rgb="FF202124"/>
      <name val="Malgun Gothic"/>
      <family val="2"/>
      <charset val="129"/>
    </font>
    <font>
      <sz val="11"/>
      <color theme="1"/>
      <name val="Malgun Gothic"/>
      <family val="2"/>
      <charset val="129"/>
    </font>
    <font>
      <sz val="11"/>
      <color theme="1"/>
      <name val="Malgun Gothic"/>
      <family val="3"/>
      <charset val="129"/>
    </font>
    <font>
      <sz val="21"/>
      <color rgb="FF202124"/>
      <name val="Arial"/>
      <family val="2"/>
      <charset val="136"/>
    </font>
    <font>
      <sz val="11"/>
      <color theme="1"/>
      <name val="Microsoft JhengHei"/>
      <family val="2"/>
      <charset val="136"/>
    </font>
    <font>
      <sz val="17"/>
      <color rgb="FF202124"/>
      <name val="Inherit"/>
      <family val="2"/>
    </font>
    <font>
      <sz val="8"/>
      <color rgb="FF000000"/>
      <name val="Arial"/>
      <family val="2"/>
      <charset val="129"/>
    </font>
    <font>
      <sz val="8"/>
      <color rgb="FF000000"/>
      <name val="Malgun Gothic"/>
      <family val="2"/>
      <charset val="129"/>
    </font>
    <font>
      <sz val="8"/>
      <color rgb="FF000000"/>
      <name val="Tahoma"/>
      <family val="2"/>
      <charset val="222"/>
    </font>
    <font>
      <sz val="8"/>
      <color rgb="FF000000"/>
      <name val="Arial"/>
      <family val="3"/>
    </font>
    <font>
      <sz val="8"/>
      <color rgb="FF000000"/>
      <name val="Microsoft YaHei"/>
      <family val="3"/>
      <charset val="134"/>
    </font>
    <font>
      <b/>
      <sz val="16"/>
      <color rgb="FF00B050"/>
      <name val="HGP創英角ﾎﾟｯﾌﾟ体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F8F9FA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9" fillId="0" borderId="0">
      <alignment vertical="center"/>
    </xf>
    <xf numFmtId="0" fontId="1" fillId="0" borderId="0"/>
    <xf numFmtId="0" fontId="14" fillId="0" borderId="0"/>
    <xf numFmtId="0" fontId="14" fillId="0" borderId="0"/>
  </cellStyleXfs>
  <cellXfs count="178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4" borderId="3" xfId="0" applyFill="1" applyBorder="1" applyAlignment="1" applyProtection="1">
      <protection locked="0"/>
    </xf>
    <xf numFmtId="0" fontId="0" fillId="4" borderId="3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5" fillId="5" borderId="0" xfId="0" applyFont="1" applyFill="1">
      <alignment vertical="center"/>
    </xf>
    <xf numFmtId="0" fontId="0" fillId="5" borderId="0" xfId="0" applyFill="1">
      <alignment vertical="center"/>
    </xf>
    <xf numFmtId="0" fontId="7" fillId="0" borderId="0" xfId="0" applyFont="1" applyAlignment="1">
      <alignment horizontal="right" vertical="center" indent="2" readingOrder="1"/>
    </xf>
    <xf numFmtId="0" fontId="8" fillId="0" borderId="0" xfId="0" applyFont="1">
      <alignment vertical="center"/>
    </xf>
    <xf numFmtId="0" fontId="0" fillId="6" borderId="0" xfId="0" applyFill="1">
      <alignment vertical="center"/>
    </xf>
    <xf numFmtId="0" fontId="0" fillId="8" borderId="0" xfId="0" applyFill="1">
      <alignment vertical="center"/>
    </xf>
    <xf numFmtId="0" fontId="0" fillId="2" borderId="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Protection="1">
      <alignment vertical="center"/>
      <protection locked="0"/>
    </xf>
    <xf numFmtId="49" fontId="0" fillId="0" borderId="38" xfId="0" applyNumberFormat="1" applyBorder="1">
      <alignment vertical="center"/>
    </xf>
    <xf numFmtId="0" fontId="12" fillId="0" borderId="0" xfId="0" applyFont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7" fillId="6" borderId="0" xfId="0" applyFont="1" applyFill="1" applyAlignment="1">
      <alignment horizontal="left" vertical="center" indent="2" readingOrder="1"/>
    </xf>
    <xf numFmtId="0" fontId="0" fillId="6" borderId="0" xfId="0" quotePrefix="1" applyFill="1">
      <alignment vertical="center"/>
    </xf>
    <xf numFmtId="0" fontId="13" fillId="0" borderId="0" xfId="5" applyFont="1" applyAlignment="1">
      <alignment vertical="center"/>
    </xf>
    <xf numFmtId="0" fontId="13" fillId="5" borderId="0" xfId="5" applyFont="1" applyFill="1" applyAlignment="1">
      <alignment vertical="center"/>
    </xf>
    <xf numFmtId="0" fontId="13" fillId="9" borderId="0" xfId="5" applyFont="1" applyFill="1" applyAlignment="1">
      <alignment vertical="center"/>
    </xf>
    <xf numFmtId="0" fontId="14" fillId="0" borderId="0" xfId="5" applyAlignment="1">
      <alignment vertical="center"/>
    </xf>
    <xf numFmtId="0" fontId="15" fillId="0" borderId="0" xfId="5" applyFont="1" applyAlignment="1">
      <alignment vertical="center"/>
    </xf>
    <xf numFmtId="0" fontId="16" fillId="11" borderId="39" xfId="5" applyFont="1" applyFill="1" applyBorder="1" applyAlignment="1">
      <alignment horizontal="left" vertical="center" wrapText="1" readingOrder="1"/>
    </xf>
    <xf numFmtId="0" fontId="17" fillId="11" borderId="39" xfId="5" applyFont="1" applyFill="1" applyBorder="1" applyAlignment="1">
      <alignment vertical="top" wrapText="1"/>
    </xf>
    <xf numFmtId="0" fontId="18" fillId="0" borderId="39" xfId="5" applyFont="1" applyBorder="1" applyAlignment="1">
      <alignment horizontal="left" vertical="center" wrapText="1" readingOrder="1"/>
    </xf>
    <xf numFmtId="14" fontId="13" fillId="0" borderId="0" xfId="5" applyNumberFormat="1" applyFont="1" applyAlignment="1">
      <alignment vertical="center"/>
    </xf>
    <xf numFmtId="0" fontId="19" fillId="12" borderId="40" xfId="5" applyFont="1" applyFill="1" applyBorder="1" applyAlignment="1">
      <alignment horizontal="left" vertical="center" wrapText="1" readingOrder="1"/>
    </xf>
    <xf numFmtId="0" fontId="20" fillId="12" borderId="40" xfId="5" applyFont="1" applyFill="1" applyBorder="1" applyAlignment="1">
      <alignment horizontal="left" vertical="center" wrapText="1" readingOrder="1"/>
    </xf>
    <xf numFmtId="0" fontId="21" fillId="12" borderId="40" xfId="5" applyFont="1" applyFill="1" applyBorder="1" applyAlignment="1">
      <alignment horizontal="left" vertical="center" wrapText="1" readingOrder="1"/>
    </xf>
    <xf numFmtId="0" fontId="22" fillId="12" borderId="41" xfId="5" applyFont="1" applyFill="1" applyBorder="1" applyAlignment="1">
      <alignment horizontal="left" vertical="center" wrapText="1" readingOrder="1"/>
    </xf>
    <xf numFmtId="0" fontId="19" fillId="12" borderId="41" xfId="5" applyFont="1" applyFill="1" applyBorder="1" applyAlignment="1">
      <alignment horizontal="left" vertical="center" wrapText="1" readingOrder="1"/>
    </xf>
    <xf numFmtId="0" fontId="20" fillId="12" borderId="41" xfId="5" applyFont="1" applyFill="1" applyBorder="1" applyAlignment="1">
      <alignment horizontal="left" vertical="center" wrapText="1" readingOrder="1"/>
    </xf>
    <xf numFmtId="0" fontId="21" fillId="12" borderId="41" xfId="5" applyFont="1" applyFill="1" applyBorder="1" applyAlignment="1">
      <alignment horizontal="left" vertical="center" wrapText="1" readingOrder="1"/>
    </xf>
    <xf numFmtId="0" fontId="23" fillId="12" borderId="41" xfId="5" applyFont="1" applyFill="1" applyBorder="1" applyAlignment="1">
      <alignment vertical="top" wrapText="1"/>
    </xf>
    <xf numFmtId="0" fontId="21" fillId="13" borderId="41" xfId="5" applyFont="1" applyFill="1" applyBorder="1" applyAlignment="1">
      <alignment horizontal="left" vertical="center" wrapText="1" readingOrder="1"/>
    </xf>
    <xf numFmtId="0" fontId="23" fillId="13" borderId="41" xfId="5" applyFont="1" applyFill="1" applyBorder="1" applyAlignment="1">
      <alignment vertical="top" wrapText="1"/>
    </xf>
    <xf numFmtId="0" fontId="23" fillId="0" borderId="41" xfId="5" applyFont="1" applyBorder="1" applyAlignment="1">
      <alignment vertical="top" wrapText="1"/>
    </xf>
    <xf numFmtId="0" fontId="24" fillId="13" borderId="41" xfId="5" applyFont="1" applyFill="1" applyBorder="1" applyAlignment="1">
      <alignment horizontal="left" vertical="center" wrapText="1" readingOrder="1"/>
    </xf>
    <xf numFmtId="0" fontId="25" fillId="0" borderId="0" xfId="5" applyFont="1" applyAlignment="1">
      <alignment vertical="center"/>
    </xf>
    <xf numFmtId="0" fontId="19" fillId="13" borderId="41" xfId="5" applyFont="1" applyFill="1" applyBorder="1" applyAlignment="1">
      <alignment horizontal="left" vertical="center" wrapText="1" readingOrder="1"/>
    </xf>
    <xf numFmtId="0" fontId="21" fillId="0" borderId="41" xfId="5" applyFont="1" applyBorder="1" applyAlignment="1">
      <alignment horizontal="left" vertical="center" wrapText="1" readingOrder="1"/>
    </xf>
    <xf numFmtId="0" fontId="26" fillId="12" borderId="41" xfId="5" applyFont="1" applyFill="1" applyBorder="1" applyAlignment="1">
      <alignment horizontal="left" vertical="center" wrapText="1" readingOrder="1"/>
    </xf>
    <xf numFmtId="0" fontId="27" fillId="12" borderId="41" xfId="5" applyFont="1" applyFill="1" applyBorder="1" applyAlignment="1">
      <alignment horizontal="left" vertical="center" wrapText="1" readingOrder="1"/>
    </xf>
    <xf numFmtId="0" fontId="24" fillId="12" borderId="41" xfId="5" applyFont="1" applyFill="1" applyBorder="1" applyAlignment="1">
      <alignment horizontal="left" vertical="center" wrapText="1" readingOrder="1"/>
    </xf>
    <xf numFmtId="0" fontId="28" fillId="12" borderId="41" xfId="5" applyFont="1" applyFill="1" applyBorder="1" applyAlignment="1">
      <alignment horizontal="left" vertical="center" wrapText="1" readingOrder="1"/>
    </xf>
    <xf numFmtId="0" fontId="24" fillId="0" borderId="41" xfId="5" applyFont="1" applyBorder="1" applyAlignment="1">
      <alignment horizontal="left" vertical="center" wrapText="1" readingOrder="1"/>
    </xf>
    <xf numFmtId="0" fontId="29" fillId="0" borderId="0" xfId="5" applyFont="1" applyAlignment="1">
      <alignment vertical="center"/>
    </xf>
    <xf numFmtId="0" fontId="31" fillId="14" borderId="0" xfId="5" applyFont="1" applyFill="1" applyAlignment="1">
      <alignment vertical="center"/>
    </xf>
    <xf numFmtId="0" fontId="13" fillId="0" borderId="0" xfId="6" applyFont="1" applyAlignment="1">
      <alignment vertical="center"/>
    </xf>
    <xf numFmtId="0" fontId="33" fillId="0" borderId="42" xfId="0" applyFont="1" applyBorder="1" applyAlignment="1">
      <alignment horizontal="right" vertical="center" wrapText="1"/>
    </xf>
    <xf numFmtId="0" fontId="34" fillId="0" borderId="42" xfId="0" applyFont="1" applyBorder="1" applyAlignment="1">
      <alignment vertical="center" wrapText="1"/>
    </xf>
    <xf numFmtId="0" fontId="0" fillId="0" borderId="0" xfId="0" applyAlignment="1"/>
    <xf numFmtId="176" fontId="0" fillId="0" borderId="0" xfId="0" applyNumberFormat="1">
      <alignment vertical="center"/>
    </xf>
    <xf numFmtId="176" fontId="32" fillId="0" borderId="0" xfId="0" applyNumberFormat="1" applyFont="1">
      <alignment vertical="center"/>
    </xf>
    <xf numFmtId="179" fontId="5" fillId="5" borderId="0" xfId="0" applyNumberFormat="1" applyFont="1" applyFill="1">
      <alignment vertical="center"/>
    </xf>
    <xf numFmtId="177" fontId="6" fillId="7" borderId="0" xfId="0" applyNumberFormat="1" applyFont="1" applyFill="1">
      <alignment vertical="center"/>
    </xf>
    <xf numFmtId="179" fontId="3" fillId="5" borderId="0" xfId="0" applyNumberFormat="1" applyFont="1" applyFill="1">
      <alignment vertical="center"/>
    </xf>
    <xf numFmtId="176" fontId="0" fillId="4" borderId="3" xfId="0" applyNumberFormat="1" applyFill="1" applyBorder="1" applyProtection="1">
      <alignment vertical="center"/>
      <protection locked="0"/>
    </xf>
    <xf numFmtId="176" fontId="0" fillId="0" borderId="0" xfId="0" applyNumberFormat="1" applyAlignment="1">
      <alignment horizontal="center" vertical="center"/>
    </xf>
    <xf numFmtId="177" fontId="0" fillId="4" borderId="3" xfId="0" applyNumberFormat="1" applyFill="1" applyBorder="1" applyProtection="1">
      <alignment vertical="center"/>
      <protection locked="0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1" xfId="0" applyNumberFormat="1" applyBorder="1">
      <alignment vertical="center"/>
    </xf>
    <xf numFmtId="180" fontId="0" fillId="0" borderId="1" xfId="0" applyNumberFormat="1" applyBorder="1">
      <alignment vertical="center"/>
    </xf>
    <xf numFmtId="177" fontId="0" fillId="0" borderId="28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8" xfId="0" applyNumberFormat="1" applyBorder="1">
      <alignment vertical="center"/>
    </xf>
    <xf numFmtId="180" fontId="0" fillId="0" borderId="19" xfId="0" applyNumberFormat="1" applyBorder="1">
      <alignment vertical="center"/>
    </xf>
    <xf numFmtId="177" fontId="0" fillId="0" borderId="30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" xfId="0" applyNumberFormat="1" applyBorder="1">
      <alignment vertical="center"/>
    </xf>
    <xf numFmtId="180" fontId="0" fillId="0" borderId="23" xfId="0" applyNumberFormat="1" applyBorder="1">
      <alignment vertical="center"/>
    </xf>
    <xf numFmtId="181" fontId="0" fillId="0" borderId="32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80" fontId="0" fillId="0" borderId="15" xfId="0" applyNumberFormat="1" applyBorder="1">
      <alignment vertical="center"/>
    </xf>
    <xf numFmtId="181" fontId="0" fillId="0" borderId="16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80" fontId="0" fillId="0" borderId="35" xfId="0" applyNumberFormat="1" applyBorder="1">
      <alignment vertical="center"/>
    </xf>
    <xf numFmtId="181" fontId="0" fillId="0" borderId="37" xfId="0" applyNumberFormat="1" applyBorder="1">
      <alignment vertical="center"/>
    </xf>
    <xf numFmtId="179" fontId="0" fillId="0" borderId="0" xfId="0" applyNumberFormat="1">
      <alignment vertical="center"/>
    </xf>
    <xf numFmtId="178" fontId="1" fillId="9" borderId="6" xfId="3" applyNumberFormat="1" applyFont="1" applyFill="1" applyBorder="1" applyAlignment="1">
      <alignment horizontal="left" vertical="center" indent="4"/>
    </xf>
    <xf numFmtId="178" fontId="1" fillId="9" borderId="9" xfId="3" applyNumberFormat="1" applyFont="1" applyFill="1" applyBorder="1" applyAlignment="1">
      <alignment horizontal="left" vertical="center" indent="4"/>
    </xf>
    <xf numFmtId="178" fontId="1" fillId="9" borderId="12" xfId="3" applyNumberFormat="1" applyFont="1" applyFill="1" applyBorder="1" applyAlignment="1">
      <alignment horizontal="left" vertical="center" indent="4"/>
    </xf>
    <xf numFmtId="182" fontId="0" fillId="0" borderId="0" xfId="0" applyNumberFormat="1">
      <alignment vertical="center"/>
    </xf>
    <xf numFmtId="0" fontId="36" fillId="0" borderId="43" xfId="0" applyFont="1" applyBorder="1">
      <alignment vertical="center"/>
    </xf>
    <xf numFmtId="0" fontId="36" fillId="15" borderId="44" xfId="0" applyFont="1" applyFill="1" applyBorder="1">
      <alignment vertical="center"/>
    </xf>
    <xf numFmtId="0" fontId="36" fillId="15" borderId="45" xfId="0" applyFont="1" applyFill="1" applyBorder="1">
      <alignment vertical="center"/>
    </xf>
    <xf numFmtId="0" fontId="37" fillId="15" borderId="45" xfId="0" applyFont="1" applyFill="1" applyBorder="1">
      <alignment vertical="center"/>
    </xf>
    <xf numFmtId="0" fontId="37" fillId="0" borderId="43" xfId="0" applyFont="1" applyBorder="1">
      <alignment vertical="center"/>
    </xf>
    <xf numFmtId="0" fontId="38" fillId="16" borderId="42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32" fillId="17" borderId="0" xfId="0" applyFont="1" applyFill="1">
      <alignment vertical="center"/>
    </xf>
    <xf numFmtId="0" fontId="32" fillId="18" borderId="0" xfId="0" applyFont="1" applyFill="1">
      <alignment vertical="center"/>
    </xf>
    <xf numFmtId="176" fontId="32" fillId="17" borderId="0" xfId="0" applyNumberFormat="1" applyFont="1" applyFill="1">
      <alignment vertical="center"/>
    </xf>
    <xf numFmtId="0" fontId="32" fillId="0" borderId="0" xfId="0" applyFont="1">
      <alignment vertical="center"/>
    </xf>
    <xf numFmtId="0" fontId="33" fillId="6" borderId="42" xfId="0" applyFont="1" applyFill="1" applyBorder="1" applyAlignment="1">
      <alignment vertical="center" wrapText="1"/>
    </xf>
    <xf numFmtId="0" fontId="35" fillId="6" borderId="42" xfId="0" applyFont="1" applyFill="1" applyBorder="1" applyAlignment="1">
      <alignment vertical="center" wrapText="1"/>
    </xf>
    <xf numFmtId="0" fontId="0" fillId="19" borderId="0" xfId="0" applyFill="1">
      <alignment vertical="center"/>
    </xf>
    <xf numFmtId="0" fontId="0" fillId="20" borderId="0" xfId="0" applyFill="1">
      <alignment vertical="center"/>
    </xf>
    <xf numFmtId="0" fontId="0" fillId="21" borderId="0" xfId="0" applyFill="1">
      <alignment vertical="center"/>
    </xf>
    <xf numFmtId="0" fontId="0" fillId="22" borderId="0" xfId="0" applyFill="1">
      <alignment vertical="center"/>
    </xf>
    <xf numFmtId="0" fontId="0" fillId="23" borderId="0" xfId="0" applyFill="1">
      <alignment vertical="center"/>
    </xf>
    <xf numFmtId="0" fontId="0" fillId="24" borderId="0" xfId="0" applyFill="1">
      <alignment vertical="center"/>
    </xf>
    <xf numFmtId="0" fontId="30" fillId="24" borderId="0" xfId="5" applyFont="1" applyFill="1" applyAlignment="1">
      <alignment vertical="center"/>
    </xf>
    <xf numFmtId="0" fontId="31" fillId="25" borderId="0" xfId="5" applyFont="1" applyFill="1" applyAlignment="1">
      <alignment vertical="center"/>
    </xf>
    <xf numFmtId="0" fontId="29" fillId="24" borderId="0" xfId="5" applyFont="1" applyFill="1" applyAlignment="1">
      <alignment vertical="center"/>
    </xf>
    <xf numFmtId="0" fontId="39" fillId="0" borderId="0" xfId="0" applyFont="1" applyAlignment="1">
      <alignment horizontal="center" vertical="center" readingOrder="1"/>
    </xf>
    <xf numFmtId="0" fontId="40" fillId="0" borderId="0" xfId="0" applyFont="1" applyAlignment="1">
      <alignment horizontal="center" vertical="center" readingOrder="1"/>
    </xf>
    <xf numFmtId="0" fontId="38" fillId="16" borderId="46" xfId="0" applyFont="1" applyFill="1" applyBorder="1" applyAlignment="1">
      <alignment vertical="center" wrapText="1"/>
    </xf>
    <xf numFmtId="0" fontId="38" fillId="16" borderId="47" xfId="0" applyFont="1" applyFill="1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 applyAlignment="1">
      <alignment horizontal="center" vertical="center" readingOrder="1"/>
    </xf>
    <xf numFmtId="0" fontId="44" fillId="0" borderId="0" xfId="0" applyFont="1">
      <alignment vertical="center"/>
    </xf>
    <xf numFmtId="0" fontId="45" fillId="0" borderId="0" xfId="0" applyFont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26" borderId="0" xfId="0" applyFont="1" applyFill="1" applyAlignment="1">
      <alignment horizontal="right"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53" fillId="0" borderId="0" xfId="0" applyFont="1">
      <alignment vertical="center"/>
    </xf>
    <xf numFmtId="0" fontId="0" fillId="6" borderId="3" xfId="0" applyFill="1" applyBorder="1" applyProtection="1">
      <alignment vertical="center"/>
      <protection locked="0"/>
    </xf>
    <xf numFmtId="176" fontId="0" fillId="6" borderId="3" xfId="0" applyNumberFormat="1" applyFill="1" applyBorder="1" applyProtection="1">
      <alignment vertical="center"/>
      <protection locked="0"/>
    </xf>
    <xf numFmtId="176" fontId="0" fillId="6" borderId="18" xfId="0" applyNumberFormat="1" applyFill="1" applyBorder="1" applyProtection="1">
      <alignment vertical="center"/>
      <protection locked="0"/>
    </xf>
    <xf numFmtId="0" fontId="55" fillId="0" borderId="0" xfId="0" applyFont="1" applyAlignment="1">
      <alignment horizontal="left" vertical="center"/>
    </xf>
    <xf numFmtId="0" fontId="56" fillId="16" borderId="42" xfId="0" applyFont="1" applyFill="1" applyBorder="1" applyAlignment="1">
      <alignment vertical="center" wrapText="1"/>
    </xf>
    <xf numFmtId="0" fontId="58" fillId="16" borderId="42" xfId="0" applyFont="1" applyFill="1" applyBorder="1" applyAlignment="1">
      <alignment vertical="center" wrapText="1"/>
    </xf>
    <xf numFmtId="0" fontId="55" fillId="0" borderId="0" xfId="0" applyFont="1" applyAlignment="1">
      <alignment horizontal="right" vertical="center"/>
    </xf>
    <xf numFmtId="0" fontId="59" fillId="16" borderId="42" xfId="0" applyFont="1" applyFill="1" applyBorder="1" applyAlignment="1">
      <alignment vertical="center" wrapText="1"/>
    </xf>
    <xf numFmtId="0" fontId="61" fillId="0" borderId="0" xfId="0" applyFont="1">
      <alignment vertical="center"/>
    </xf>
    <xf numFmtId="0" fontId="14" fillId="5" borderId="0" xfId="0" applyFont="1" applyFill="1" applyProtection="1">
      <alignment vertical="center"/>
      <protection locked="0"/>
    </xf>
    <xf numFmtId="0" fontId="0" fillId="9" borderId="7" xfId="0" applyFill="1" applyBorder="1">
      <alignment vertical="center"/>
    </xf>
    <xf numFmtId="0" fontId="0" fillId="0" borderId="8" xfId="0" applyBorder="1" applyAlignment="1"/>
    <xf numFmtId="0" fontId="0" fillId="9" borderId="4" xfId="0" applyFill="1" applyBorder="1">
      <alignment vertical="center"/>
    </xf>
    <xf numFmtId="0" fontId="0" fillId="0" borderId="5" xfId="0" applyBorder="1" applyAlignment="1"/>
    <xf numFmtId="0" fontId="0" fillId="9" borderId="10" xfId="0" applyFill="1" applyBorder="1">
      <alignment vertical="center"/>
    </xf>
    <xf numFmtId="0" fontId="0" fillId="0" borderId="11" xfId="0" applyBorder="1" applyAlignment="1"/>
  </cellXfs>
  <cellStyles count="7">
    <cellStyle name="桁区切り" xfId="3" builtinId="6"/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output!$B$29</c:f>
          <c:strCache>
            <c:ptCount val="1"/>
            <c:pt idx="0">
              <c:v>項目別GHG派生排出量上位3項目　(ton)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aceite ligero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3-4CD2-B927-C3AD311AA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lang!$A$781</c:f>
          <c:strCache>
            <c:ptCount val="1"/>
            <c:pt idx="0">
              <c:v>ALCANCE 1, 2, 3 Emisiones de CO2 calculadas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4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75-4B71-9CBB-A9C77379C8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75-4B71-9CBB-A9C77379C8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75-4B71-9CBB-A9C77379C8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75-4B71-9CBB-A9C77379C8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75-4B71-9CBB-A9C77379C8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75-4B71-9CBB-A9C77379C8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75-4B71-9CBB-A9C77379C8F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575-4B71-9CBB-A9C77379C8F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575-4B71-9CBB-A9C77379C8F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575-4B71-9CBB-A9C77379C8F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575-4B71-9CBB-A9C77379C8F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575-4B71-9CBB-A9C77379C8F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575-4B71-9CBB-A9C77379C8F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575-4B71-9CBB-A9C77379C8F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575-4B71-9CBB-A9C77379C8F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575-4B71-9CBB-A9C77379C8F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575-4B71-9CBB-A9C77379C8F9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jsonwk!$G$130:$G$146</c:f>
              <c:strCache>
                <c:ptCount val="17"/>
                <c:pt idx="0">
                  <c:v>1 compra</c:v>
                </c:pt>
                <c:pt idx="1">
                  <c:v>2 capitales</c:v>
                </c:pt>
                <c:pt idx="2">
                  <c:v>3 Onda de energía</c:v>
                </c:pt>
                <c:pt idx="3">
                  <c:v>4Entrega aguas arriba</c:v>
                </c:pt>
                <c:pt idx="4">
                  <c:v>5 desechos comerciales</c:v>
                </c:pt>
                <c:pt idx="5">
                  <c:v>6 viajes de negocios</c:v>
                </c:pt>
                <c:pt idx="6">
                  <c:v>7 viaje</c:v>
                </c:pt>
                <c:pt idx="7">
                  <c:v>8 Arrendamiento aguas arriba</c:v>
                </c:pt>
                <c:pt idx="8">
                  <c:v>9 Entrega aguas abajo</c:v>
                </c:pt>
                <c:pt idx="9">
                  <c:v>9 Procesamiento posterior a la venta</c:v>
                </c:pt>
                <c:pt idx="10">
                  <c:v>11 uso</c:v>
                </c:pt>
                <c:pt idx="11">
                  <c:v>12 Desechar después de su uso</c:v>
                </c:pt>
                <c:pt idx="12">
                  <c:v>13 Arrendamiento aguas abajo</c:v>
                </c:pt>
                <c:pt idx="13">
                  <c:v>14 franquicias</c:v>
                </c:pt>
                <c:pt idx="14">
                  <c:v>15 inversiones</c:v>
                </c:pt>
                <c:pt idx="15">
                  <c:v>scope1</c:v>
                </c:pt>
                <c:pt idx="16">
                  <c:v>scope2</c:v>
                </c:pt>
              </c:strCache>
            </c:strRef>
          </c:cat>
          <c:val>
            <c:numRef>
              <c:f>jsonwk!$H$130:$H$146</c:f>
              <c:numCache>
                <c:formatCode>General</c:formatCode>
                <c:ptCount val="17"/>
                <c:pt idx="0">
                  <c:v>73.832335561674</c:v>
                </c:pt>
                <c:pt idx="1">
                  <c:v>31.304997455999999</c:v>
                </c:pt>
                <c:pt idx="2">
                  <c:v>21.455741383307991</c:v>
                </c:pt>
                <c:pt idx="3">
                  <c:v>7.7877236620000003</c:v>
                </c:pt>
                <c:pt idx="4">
                  <c:v>16.453765000000001</c:v>
                </c:pt>
                <c:pt idx="5">
                  <c:v>9.4900193412</c:v>
                </c:pt>
                <c:pt idx="6">
                  <c:v>5.0098086345000006</c:v>
                </c:pt>
                <c:pt idx="7">
                  <c:v>0</c:v>
                </c:pt>
                <c:pt idx="8">
                  <c:v>16.727426569999999</c:v>
                </c:pt>
                <c:pt idx="9">
                  <c:v>7.9955685100000009</c:v>
                </c:pt>
                <c:pt idx="10">
                  <c:v>0</c:v>
                </c:pt>
                <c:pt idx="11">
                  <c:v>25.534500000000001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126.27134848</c:v>
                </c:pt>
                <c:pt idx="16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575-4B71-9CBB-A9C77379C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 rtl="0"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lang!$A$782</c:f>
          <c:strCache>
            <c:ptCount val="1"/>
            <c:pt idx="0">
              <c:v>Contribution à la réduction de CO2 grâce au recyclage et à la charge du cycle de vie (tonneCO2)</c:v>
            </c:pt>
          </c:strCache>
        </c:strRef>
      </c:tx>
      <c:layout>
        <c:manualLayout>
          <c:xMode val="edge"/>
          <c:yMode val="edge"/>
          <c:x val="0.10624786765410202"/>
          <c:y val="2.3122977624523706E-2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92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07665444068948E-2"/>
          <c:y val="0.19888879266769199"/>
          <c:w val="0.90311932691035435"/>
          <c:h val="0.68489082089814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jsonwk!$G$149</c:f>
              <c:strCache>
                <c:ptCount val="1"/>
                <c:pt idx="0">
                  <c:v>productos reacondicionados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contribución</c:v>
                </c:pt>
                <c:pt idx="1">
                  <c:v>descarga</c:v>
                </c:pt>
              </c:strCache>
            </c:strRef>
          </c:cat>
          <c:val>
            <c:numRef>
              <c:f>jsonwk!$H$149:$I$149</c:f>
              <c:numCache>
                <c:formatCode>General</c:formatCode>
                <c:ptCount val="2"/>
                <c:pt idx="0">
                  <c:v>126.27134848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D-44DD-BDBA-F886FFB9E43F}"/>
            </c:ext>
          </c:extLst>
        </c:ser>
        <c:ser>
          <c:idx val="1"/>
          <c:order val="1"/>
          <c:tx>
            <c:strRef>
              <c:f>jsonwk!$G$150</c:f>
              <c:strCache>
                <c:ptCount val="1"/>
                <c:pt idx="0">
                  <c:v>material reciclado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contribución</c:v>
                </c:pt>
                <c:pt idx="1">
                  <c:v>descarga</c:v>
                </c:pt>
              </c:strCache>
            </c:strRef>
          </c:cat>
          <c:val>
            <c:numRef>
              <c:f>jsonwk!$H$150:$I$150</c:f>
              <c:numCache>
                <c:formatCode>General</c:formatCode>
                <c:ptCount val="2"/>
                <c:pt idx="0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D-44DD-BDBA-F886FFB9E43F}"/>
            </c:ext>
          </c:extLst>
        </c:ser>
        <c:ser>
          <c:idx val="2"/>
          <c:order val="2"/>
          <c:tx>
            <c:strRef>
              <c:f>jsonwk!$G$151</c:f>
              <c:strCache>
                <c:ptCount val="1"/>
                <c:pt idx="0">
                  <c:v>scope1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contribución</c:v>
                </c:pt>
                <c:pt idx="1">
                  <c:v>descarga</c:v>
                </c:pt>
              </c:strCache>
            </c:strRef>
          </c:cat>
          <c:val>
            <c:numRef>
              <c:f>jsonwk!$H$151:$I$151</c:f>
              <c:numCache>
                <c:formatCode>General</c:formatCode>
                <c:ptCount val="2"/>
                <c:pt idx="1">
                  <c:v>57.327019999999997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D-44DD-BDBA-F886FFB9E43F}"/>
            </c:ext>
          </c:extLst>
        </c:ser>
        <c:ser>
          <c:idx val="3"/>
          <c:order val="3"/>
          <c:tx>
            <c:strRef>
              <c:f>jsonwk!$G$152</c:f>
              <c:strCache>
                <c:ptCount val="1"/>
                <c:pt idx="0">
                  <c:v>scope2</c:v>
                </c:pt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contribución</c:v>
                </c:pt>
                <c:pt idx="1">
                  <c:v>descarga</c:v>
                </c:pt>
              </c:strCache>
            </c:strRef>
          </c:cat>
          <c:val>
            <c:numRef>
              <c:f>jsonwk!$H$152:$I$152</c:f>
              <c:numCache>
                <c:formatCode>General</c:formatCode>
                <c:ptCount val="2"/>
                <c:pt idx="1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D-44DD-BDBA-F886FFB9E43F}"/>
            </c:ext>
          </c:extLst>
        </c:ser>
        <c:ser>
          <c:idx val="4"/>
          <c:order val="4"/>
          <c:tx>
            <c:strRef>
              <c:f>jsonwk!$G$153</c:f>
              <c:strCache>
                <c:ptCount val="1"/>
                <c:pt idx="0">
                  <c:v>scope3</c:v>
                </c:pt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contribución</c:v>
                </c:pt>
                <c:pt idx="1">
                  <c:v>descarga</c:v>
                </c:pt>
              </c:strCache>
            </c:strRef>
          </c:cat>
          <c:val>
            <c:numRef>
              <c:f>jsonwk!$H$153:$I$153</c:f>
              <c:numCache>
                <c:formatCode>General</c:formatCode>
                <c:ptCount val="2"/>
                <c:pt idx="1">
                  <c:v>215.591886118682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D-44DD-BDBA-F886FFB9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39632"/>
        <c:axId val="32536304"/>
      </c:barChart>
      <c:catAx>
        <c:axId val="325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6304"/>
        <c:crosses val="autoZero"/>
        <c:auto val="1"/>
        <c:lblAlgn val="ctr"/>
        <c:lblOffset val="100"/>
        <c:noMultiLvlLbl val="0"/>
      </c:catAx>
      <c:valAx>
        <c:axId val="325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9632"/>
        <c:crosses val="autoZero"/>
        <c:crossBetween val="between"/>
      </c:valAx>
    </c:plotArea>
    <c:legend>
      <c:legendPos val="t"/>
      <c:overlay val="1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6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lang!$A$783</c:f>
          <c:strCache>
            <c:ptCount val="1"/>
            <c:pt idx="0">
              <c:v>Comparaison des retombées de CO2 de l'électricité et de tous les cas de CO2 non renouvelables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ln>
              <a:prstDash val="solid"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jsonwk!$G$128:$G$129</c:f>
              <c:strCache>
                <c:ptCount val="2"/>
                <c:pt idx="0">
                  <c:v>Nuestra salida de configuración</c:v>
                </c:pt>
                <c:pt idx="1">
                  <c:v>électricité moyenne mondiale</c:v>
                </c:pt>
              </c:strCache>
            </c:strRef>
          </c:cat>
          <c:val>
            <c:numRef>
              <c:f>jsonwk!$H$128:$H$129</c:f>
              <c:numCache>
                <c:formatCode>General</c:formatCode>
                <c:ptCount val="2"/>
                <c:pt idx="0">
                  <c:v>147.82563510363761</c:v>
                </c:pt>
                <c:pt idx="1">
                  <c:v>132.03457457910159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44F-8B37-F2D1D0AD46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089672"/>
        <c:axId val="651539782"/>
      </c:barChart>
      <c:catAx>
        <c:axId val="391089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651539782"/>
        <c:crosses val="autoZero"/>
        <c:auto val="1"/>
        <c:lblAlgn val="ctr"/>
        <c:lblOffset val="100"/>
        <c:noMultiLvlLbl val="1"/>
      </c:catAx>
      <c:valAx>
        <c:axId val="651539782"/>
        <c:scaling>
          <c:orientation val="minMax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391089672"/>
        <c:crosses val="max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Top 3 GHG-derived emissions by item (ton)</a:t>
            </a:r>
            <a:r>
              <a:rPr lang="en-US" altLang="ja-JP" sz="1400" b="0" i="0" u="none" strike="noStrike" baseline="0"/>
              <a:t> </a:t>
            </a:r>
            <a:endParaRPr lang="ja-JP" altLang="en-US"/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742085329979532"/>
          <c:y val="0.23632941691710593"/>
          <c:w val="0.81475398997944803"/>
          <c:h val="0.7109273298397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aceite ligero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8-4788-BAB0-7A83C4672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2446675909363"/>
          <c:y val="0.11087486378741231"/>
          <c:w val="0.70721039672161257"/>
          <c:h val="0.542355864661236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lang!$A$4</c:f>
              <c:strCache>
                <c:ptCount val="1"/>
                <c:pt idx="0">
                  <c:v>combustible</c:v>
                </c:pt>
              </c:strCache>
            </c:strRef>
          </c:tx>
          <c:spPr>
            <a:solidFill>
              <a:srgbClr val="C00000"/>
            </a:solidFill>
            <a:ln>
              <a:noFill/>
              <a:prstDash val="solid"/>
            </a:ln>
          </c:spPr>
          <c:invertIfNegative val="0"/>
          <c:val>
            <c:numRef>
              <c:f>jsonwk!$I$151</c:f>
              <c:numCache>
                <c:formatCode>General</c:formatCode>
                <c:ptCount val="1"/>
                <c:pt idx="0">
                  <c:v>57.327019999999997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C-4490-AE79-5CDB3EE99C4E}"/>
            </c:ext>
          </c:extLst>
        </c:ser>
        <c:ser>
          <c:idx val="1"/>
          <c:order val="1"/>
          <c:tx>
            <c:strRef>
              <c:f>lang!$A$8</c:f>
              <c:strCache>
                <c:ptCount val="1"/>
                <c:pt idx="0">
                  <c:v>energia electrica</c:v>
                </c:pt>
              </c:strCache>
            </c:strRef>
          </c:tx>
          <c:spPr>
            <a:solidFill>
              <a:srgbClr val="FFC000"/>
            </a:solidFill>
            <a:ln>
              <a:noFill/>
              <a:prstDash val="solid"/>
            </a:ln>
          </c:spPr>
          <c:invertIfNegative val="0"/>
          <c:val>
            <c:numRef>
              <c:f>jsonwk!$I$152</c:f>
              <c:numCache>
                <c:formatCode>General</c:formatCode>
                <c:ptCount val="1"/>
                <c:pt idx="0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3C-4490-AE79-5CDB3EE99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490904"/>
        <c:axId val="341494840"/>
      </c:barChart>
      <c:catAx>
        <c:axId val="341490904"/>
        <c:scaling>
          <c:orientation val="minMax"/>
        </c:scaling>
        <c:delete val="1"/>
        <c:axPos val="l"/>
        <c:majorTickMark val="none"/>
        <c:minorTickMark val="none"/>
        <c:tickLblPos val="nextTo"/>
        <c:crossAx val="341494840"/>
        <c:crosses val="autoZero"/>
        <c:auto val="1"/>
        <c:lblAlgn val="ctr"/>
        <c:lblOffset val="100"/>
        <c:noMultiLvlLbl val="0"/>
      </c:catAx>
      <c:valAx>
        <c:axId val="34149484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CO2</a:t>
                </a:r>
                <a:r>
                  <a:rPr lang="en-US" altLang="ja-JP" baseline="0"/>
                  <a:t> (ton)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  <a:prstDash val="solid"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490904"/>
        <c:crosses val="autoZero"/>
        <c:crossBetween val="between"/>
      </c:valAx>
    </c:plotArea>
    <c:legend>
      <c:legendPos val="l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609600</xdr:colOff>
      <xdr:row>24</xdr:row>
      <xdr:rowOff>199572</xdr:rowOff>
    </xdr:from>
    <xdr:to>
      <xdr:col>31</xdr:col>
      <xdr:colOff>365578</xdr:colOff>
      <xdr:row>35</xdr:row>
      <xdr:rowOff>208644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1660071</xdr:colOff>
      <xdr:row>108</xdr:row>
      <xdr:rowOff>65314</xdr:rowOff>
    </xdr:from>
    <xdr:to>
      <xdr:col>9</xdr:col>
      <xdr:colOff>1349829</xdr:colOff>
      <xdr:row>140</xdr:row>
      <xdr:rowOff>97971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59871</xdr:colOff>
      <xdr:row>167</xdr:row>
      <xdr:rowOff>178594</xdr:rowOff>
    </xdr:from>
    <xdr:to>
      <xdr:col>11</xdr:col>
      <xdr:colOff>457199</xdr:colOff>
      <xdr:row>188</xdr:row>
      <xdr:rowOff>54429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655466</xdr:colOff>
      <xdr:row>9</xdr:row>
      <xdr:rowOff>145015</xdr:rowOff>
    </xdr:from>
    <xdr:ext cx="4686300" cy="2877524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twoCellAnchor>
    <xdr:from>
      <xdr:col>7</xdr:col>
      <xdr:colOff>927100</xdr:colOff>
      <xdr:row>23</xdr:row>
      <xdr:rowOff>139700</xdr:rowOff>
    </xdr:from>
    <xdr:to>
      <xdr:col>10</xdr:col>
      <xdr:colOff>226357</xdr:colOff>
      <xdr:row>34</xdr:row>
      <xdr:rowOff>173213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A2BC8020-58F6-46B7-B18C-EEBE928CF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709515</xdr:colOff>
      <xdr:row>4</xdr:row>
      <xdr:rowOff>19440</xdr:rowOff>
    </xdr:from>
    <xdr:to>
      <xdr:col>10</xdr:col>
      <xdr:colOff>13607</xdr:colOff>
      <xdr:row>8</xdr:row>
      <xdr:rowOff>206934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68B41A7-F67A-412B-9D38-8C88CF50B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194"/>
  <sheetViews>
    <sheetView tabSelected="1" topLeftCell="B1" zoomScale="98" zoomScaleNormal="98" workbookViewId="0">
      <selection activeCell="D2" sqref="D2"/>
    </sheetView>
  </sheetViews>
  <sheetFormatPr defaultRowHeight="18"/>
  <cols>
    <col min="3" max="3" width="50.59765625" style="83" customWidth="1"/>
    <col min="4" max="4" width="14.5" style="83" customWidth="1"/>
    <col min="7" max="7" width="14.09765625" style="83" customWidth="1"/>
    <col min="8" max="8" width="19.09765625" style="84" customWidth="1"/>
    <col min="9" max="10" width="25" style="84" customWidth="1"/>
  </cols>
  <sheetData>
    <row r="1" spans="1:11" ht="26.55" customHeight="1">
      <c r="C1" s="170" t="str">
        <f>lang!A2</f>
        <v>Hoja de cálculo de CO2 Cuenta CO2 simple (SCAT1.2.3) más</v>
      </c>
      <c r="D1" s="5"/>
      <c r="G1" s="83" t="str">
        <f>lang!A1</f>
        <v>FR</v>
      </c>
      <c r="H1" s="85" t="s">
        <v>1</v>
      </c>
      <c r="I1" t="s">
        <v>2177</v>
      </c>
    </row>
    <row r="2" spans="1:11" ht="19.8" customHeight="1">
      <c r="C2" s="6" t="str">
        <f>lang!A3</f>
        <v>Contraseña Nota 2)</v>
      </c>
      <c r="D2" s="171" t="s">
        <v>13788</v>
      </c>
      <c r="H2"/>
      <c r="I2"/>
      <c r="J2"/>
    </row>
    <row r="3" spans="1:11" ht="26.4">
      <c r="H3"/>
      <c r="I3" s="9" t="s">
        <v>3</v>
      </c>
      <c r="J3" s="86">
        <f>jsonwk!B126</f>
        <v>57.327019999999997</v>
      </c>
      <c r="K3" t="s">
        <v>10</v>
      </c>
    </row>
    <row r="4" spans="1:11">
      <c r="H4" s="40"/>
      <c r="I4"/>
      <c r="J4"/>
    </row>
    <row r="5" spans="1:11">
      <c r="A5" t="s">
        <v>3</v>
      </c>
      <c r="H5"/>
      <c r="I5"/>
      <c r="J5"/>
    </row>
    <row r="6" spans="1:11" ht="19.8" customHeight="1">
      <c r="B6" t="str">
        <f>lang!A4</f>
        <v>combustible</v>
      </c>
      <c r="C6" t="str">
        <f>lang!A5</f>
        <v>Tipo Nota 3)</v>
      </c>
      <c r="D6" t="str">
        <f>lang!A6</f>
        <v>Cantidad Nota 4)</v>
      </c>
      <c r="E6" t="str">
        <f>lang!A7</f>
        <v>unidad</v>
      </c>
      <c r="F6" s="39" t="s">
        <v>8</v>
      </c>
      <c r="H6"/>
      <c r="I6"/>
      <c r="J6"/>
    </row>
    <row r="7" spans="1:11" ht="26.55" customHeight="1">
      <c r="B7">
        <v>1</v>
      </c>
      <c r="C7" s="8" t="s">
        <v>5735</v>
      </c>
      <c r="D7" s="7">
        <v>20.38</v>
      </c>
      <c r="E7" t="str">
        <f>listS!AN1</f>
        <v>kL</v>
      </c>
      <c r="F7" s="39">
        <f ca="1">calc!J3</f>
        <v>0</v>
      </c>
      <c r="H7"/>
    </row>
    <row r="8" spans="1:11">
      <c r="B8">
        <v>2</v>
      </c>
      <c r="C8" s="8" t="s">
        <v>5732</v>
      </c>
      <c r="D8" s="7">
        <v>2</v>
      </c>
      <c r="E8" t="str">
        <f>listS!AN2</f>
        <v>kL</v>
      </c>
      <c r="F8" s="39">
        <f ca="1">calc!J4</f>
        <v>0</v>
      </c>
      <c r="H8" s="41"/>
      <c r="I8"/>
      <c r="J8"/>
    </row>
    <row r="9" spans="1:11">
      <c r="B9">
        <v>3</v>
      </c>
      <c r="C9" s="8" t="s">
        <v>5744</v>
      </c>
      <c r="D9" s="7">
        <v>2.1000000000000001E-2</v>
      </c>
      <c r="E9" t="str">
        <f>listS!AN3</f>
        <v>kNm3</v>
      </c>
      <c r="F9" s="39">
        <f ca="1">calc!J5</f>
        <v>0</v>
      </c>
      <c r="H9"/>
      <c r="I9"/>
      <c r="J9"/>
    </row>
    <row r="10" spans="1:11">
      <c r="B10">
        <v>4</v>
      </c>
      <c r="C10" s="8" t="s">
        <v>5740</v>
      </c>
      <c r="D10" s="7">
        <v>0.01</v>
      </c>
      <c r="E10" t="str">
        <f>listS!AN4</f>
        <v>kNm3</v>
      </c>
      <c r="F10" s="39">
        <f ca="1">calc!J6</f>
        <v>0</v>
      </c>
      <c r="H10"/>
      <c r="I10"/>
      <c r="J10"/>
    </row>
    <row r="11" spans="1:11">
      <c r="B11">
        <v>5</v>
      </c>
      <c r="C11" s="8"/>
      <c r="D11" s="7"/>
      <c r="E11" t="str">
        <f>listS!AN5</f>
        <v/>
      </c>
      <c r="F11" s="39">
        <f ca="1">calc!J7</f>
        <v>0</v>
      </c>
      <c r="H11"/>
    </row>
    <row r="12" spans="1:11">
      <c r="A12" t="s">
        <v>10304</v>
      </c>
      <c r="B12">
        <v>6</v>
      </c>
      <c r="C12" s="8"/>
      <c r="D12" s="7"/>
      <c r="E12" t="str">
        <f>listS!AN6</f>
        <v/>
      </c>
      <c r="F12" s="39">
        <f ca="1">calc!J8</f>
        <v>0</v>
      </c>
      <c r="H12"/>
      <c r="I12"/>
      <c r="J12"/>
    </row>
    <row r="13" spans="1:11">
      <c r="B13">
        <v>7</v>
      </c>
      <c r="C13" s="8"/>
      <c r="D13" s="7"/>
      <c r="E13" t="str">
        <f>listS!AN7</f>
        <v/>
      </c>
      <c r="F13" s="39">
        <f ca="1">calc!J9</f>
        <v>0</v>
      </c>
      <c r="H13"/>
      <c r="I13"/>
      <c r="J13"/>
    </row>
    <row r="14" spans="1:11">
      <c r="B14">
        <v>8</v>
      </c>
      <c r="C14" s="8"/>
      <c r="D14" s="7"/>
      <c r="E14" t="str">
        <f>listS!AN8</f>
        <v/>
      </c>
      <c r="F14" s="39">
        <f ca="1">calc!J10</f>
        <v>0</v>
      </c>
      <c r="H14"/>
      <c r="I14"/>
      <c r="J14"/>
    </row>
    <row r="15" spans="1:11">
      <c r="F15" s="39"/>
      <c r="H15"/>
      <c r="I15"/>
      <c r="J15"/>
    </row>
    <row r="16" spans="1:11">
      <c r="F16" s="39"/>
      <c r="H16"/>
    </row>
    <row r="17" spans="1:11">
      <c r="A17" t="s">
        <v>14</v>
      </c>
      <c r="F17" s="39"/>
      <c r="H17"/>
      <c r="I17"/>
      <c r="J17"/>
    </row>
    <row r="18" spans="1:11">
      <c r="B18" t="str">
        <f>lang!A8</f>
        <v>energia electrica</v>
      </c>
      <c r="D18" t="str">
        <f>lang!A9</f>
        <v>Monto</v>
      </c>
      <c r="E18" t="str">
        <f>lang!A10</f>
        <v>unidad</v>
      </c>
      <c r="F18" s="39" t="s">
        <v>17</v>
      </c>
      <c r="H18"/>
      <c r="I18"/>
      <c r="J18"/>
    </row>
    <row r="19" spans="1:11">
      <c r="B19" t="s">
        <v>13783</v>
      </c>
      <c r="C19" s="8" t="s">
        <v>13703</v>
      </c>
      <c r="D19" s="7">
        <v>260498</v>
      </c>
      <c r="E19" t="s">
        <v>19</v>
      </c>
      <c r="F19" s="39">
        <f ca="1">calc!J18</f>
        <v>0</v>
      </c>
      <c r="H19"/>
      <c r="I19"/>
      <c r="J19"/>
    </row>
    <row r="20" spans="1:11">
      <c r="B20" t="s">
        <v>13784</v>
      </c>
      <c r="C20" t="s">
        <v>13785</v>
      </c>
      <c r="D20" s="7">
        <v>50000</v>
      </c>
      <c r="E20" t="s">
        <v>19</v>
      </c>
      <c r="F20" s="39">
        <f ca="1">calc!J19</f>
        <v>0</v>
      </c>
      <c r="H20"/>
      <c r="I20"/>
      <c r="J20"/>
    </row>
    <row r="21" spans="1:11">
      <c r="C21"/>
      <c r="D21"/>
      <c r="F21" s="39">
        <f ca="1">calc!J20</f>
        <v>0</v>
      </c>
      <c r="H21"/>
      <c r="I21"/>
      <c r="J21"/>
    </row>
    <row r="22" spans="1:11">
      <c r="C22"/>
      <c r="D22"/>
      <c r="F22" s="39">
        <f ca="1">calc!J21</f>
        <v>0</v>
      </c>
      <c r="H22"/>
      <c r="I22"/>
      <c r="J22"/>
    </row>
    <row r="23" spans="1:11" ht="26.55" customHeight="1">
      <c r="C23"/>
      <c r="D23"/>
      <c r="F23" s="39">
        <f ca="1">calc!J22</f>
        <v>0</v>
      </c>
      <c r="H23"/>
      <c r="I23" s="9" t="s">
        <v>21</v>
      </c>
      <c r="J23" s="86">
        <f>jsonwk!B126+jsonwk!B127</f>
        <v>205.15265510363761</v>
      </c>
      <c r="K23" t="s">
        <v>10</v>
      </c>
    </row>
    <row r="24" spans="1:11">
      <c r="F24" s="39"/>
      <c r="H24"/>
      <c r="I24"/>
      <c r="J24"/>
    </row>
    <row r="25" spans="1:11">
      <c r="A25" t="s">
        <v>22</v>
      </c>
      <c r="F25" s="39">
        <f ca="1">SUM(F19:F23)</f>
        <v>0</v>
      </c>
      <c r="H25"/>
      <c r="I25"/>
      <c r="J25"/>
    </row>
    <row r="26" spans="1:11">
      <c r="H26"/>
      <c r="I26"/>
      <c r="J26"/>
    </row>
    <row r="27" spans="1:11">
      <c r="H27"/>
      <c r="I27"/>
      <c r="J27"/>
    </row>
    <row r="28" spans="1:11">
      <c r="H28"/>
      <c r="I28"/>
      <c r="J28"/>
    </row>
    <row r="29" spans="1:11">
      <c r="H29"/>
      <c r="I29"/>
      <c r="J29"/>
    </row>
    <row r="30" spans="1:11">
      <c r="C30" s="6" t="str">
        <f>lang!A12</f>
        <v>cantidad de ventas</v>
      </c>
      <c r="D30" s="7">
        <v>200</v>
      </c>
      <c r="E30" t="str">
        <f>lang!A13</f>
        <v>un millón de yenes</v>
      </c>
      <c r="H30"/>
      <c r="I30"/>
      <c r="J30"/>
    </row>
    <row r="31" spans="1:11">
      <c r="H31"/>
      <c r="I31"/>
      <c r="J31"/>
    </row>
    <row r="32" spans="1:11">
      <c r="C32" s="6" t="str">
        <f>lang!A16</f>
        <v>Emisiones directas e indirectas de CO2 por millón de yenes</v>
      </c>
      <c r="D32" s="87">
        <f>jsonwk!D126</f>
        <v>0.28663509999999998</v>
      </c>
      <c r="E32" t="str">
        <f>lang!A15</f>
        <v>tonelada/millón de yen</v>
      </c>
      <c r="H32"/>
      <c r="I32"/>
      <c r="J32"/>
    </row>
    <row r="33" spans="1:11">
      <c r="C33" s="6" t="str">
        <f>lang!A16</f>
        <v>Emisiones directas e indirectas de CO2 por millón de yenes</v>
      </c>
      <c r="D33" s="87">
        <f>jsonwk!E127</f>
        <v>1.025763275518188</v>
      </c>
      <c r="E33" t="str">
        <f>lang!A17</f>
        <v>tonelada/millón de yen</v>
      </c>
      <c r="H33"/>
      <c r="I33"/>
      <c r="J33"/>
    </row>
    <row r="34" spans="1:11" ht="26.55" customHeight="1">
      <c r="D34" s="5"/>
    </row>
    <row r="36" spans="1:11" ht="32.549999999999997" customHeight="1">
      <c r="A36" t="s">
        <v>28</v>
      </c>
      <c r="I36" s="9" t="s">
        <v>29</v>
      </c>
      <c r="J36" s="88">
        <f>jsonwk!E128</f>
        <v>216.61764939420019</v>
      </c>
      <c r="K36" t="s">
        <v>30</v>
      </c>
    </row>
    <row r="39" spans="1:11">
      <c r="C39" t="str">
        <f>lang!A18</f>
        <v>nombre del árticulo</v>
      </c>
      <c r="D39" t="str">
        <f>lang!A19</f>
        <v>Importe de la transacción (millones de yenes)</v>
      </c>
      <c r="E39" t="str">
        <f>lang!A20</f>
        <v>categoría</v>
      </c>
      <c r="F39" t="str">
        <f>lang!A21</f>
        <v>código</v>
      </c>
      <c r="G39" t="str">
        <f>lang!A22</f>
        <v>Gran clasificación</v>
      </c>
      <c r="H39" s="84" t="str">
        <f>lang!A23</f>
        <v>Clasificación media</v>
      </c>
      <c r="I39" s="84" t="str">
        <f>lang!A24</f>
        <v>Clasificación menor</v>
      </c>
      <c r="J39" s="84" t="str">
        <f>lang!A25</f>
        <v>detalles</v>
      </c>
    </row>
    <row r="40" spans="1:11">
      <c r="A40">
        <v>1</v>
      </c>
      <c r="C40" s="2" t="s">
        <v>10469</v>
      </c>
      <c r="D40" s="3">
        <v>8.7999999999999995E-2</v>
      </c>
      <c r="E40" s="162" t="s">
        <v>10481</v>
      </c>
      <c r="F40" t="str">
        <f ca="1">listS!Z2</f>
        <v/>
      </c>
      <c r="G40" s="162" t="s">
        <v>10487</v>
      </c>
      <c r="H40" s="163" t="s">
        <v>10494</v>
      </c>
      <c r="I40" s="163" t="s">
        <v>10500</v>
      </c>
      <c r="J40" s="163" t="s">
        <v>10508</v>
      </c>
    </row>
    <row r="41" spans="1:11">
      <c r="A41">
        <f t="shared" ref="A41:A72" si="0">A40+1</f>
        <v>2</v>
      </c>
      <c r="C41" s="2" t="s">
        <v>10470</v>
      </c>
      <c r="D41" s="3">
        <v>2E-3</v>
      </c>
      <c r="E41" s="162" t="s">
        <v>10481</v>
      </c>
      <c r="F41" t="str">
        <f ca="1">listS!Z3</f>
        <v/>
      </c>
      <c r="G41" s="162" t="s">
        <v>10488</v>
      </c>
      <c r="H41" s="163" t="s">
        <v>10495</v>
      </c>
      <c r="I41" s="163" t="s">
        <v>10495</v>
      </c>
      <c r="J41" s="163" t="s">
        <v>10509</v>
      </c>
    </row>
    <row r="42" spans="1:11">
      <c r="A42">
        <f t="shared" si="0"/>
        <v>3</v>
      </c>
      <c r="C42" s="2" t="s">
        <v>10471</v>
      </c>
      <c r="D42" s="3">
        <v>1E-3</v>
      </c>
      <c r="E42" s="162" t="s">
        <v>10481</v>
      </c>
      <c r="F42" t="str">
        <f ca="1">listS!Z4</f>
        <v/>
      </c>
      <c r="G42" s="162" t="s">
        <v>10489</v>
      </c>
      <c r="H42" s="163" t="s">
        <v>10489</v>
      </c>
      <c r="I42" s="163" t="s">
        <v>10501</v>
      </c>
      <c r="J42" s="163" t="s">
        <v>10510</v>
      </c>
    </row>
    <row r="43" spans="1:11">
      <c r="A43">
        <f t="shared" si="0"/>
        <v>4</v>
      </c>
      <c r="C43" s="2" t="s">
        <v>10472</v>
      </c>
      <c r="D43" s="3">
        <v>3.0000000000000001E-3</v>
      </c>
      <c r="E43" s="162" t="s">
        <v>10481</v>
      </c>
      <c r="F43" t="str">
        <f ca="1">listS!Z5</f>
        <v/>
      </c>
      <c r="G43" s="162" t="s">
        <v>10472</v>
      </c>
      <c r="H43" s="163" t="s">
        <v>10496</v>
      </c>
      <c r="I43" s="163" t="s">
        <v>10502</v>
      </c>
      <c r="J43" s="163" t="s">
        <v>10511</v>
      </c>
    </row>
    <row r="44" spans="1:11">
      <c r="A44">
        <f t="shared" si="0"/>
        <v>5</v>
      </c>
      <c r="C44" s="2" t="s">
        <v>10473</v>
      </c>
      <c r="D44" s="3">
        <v>1.7</v>
      </c>
      <c r="E44" s="162" t="s">
        <v>2362</v>
      </c>
      <c r="F44" t="str">
        <f ca="1">listS!Z6</f>
        <v/>
      </c>
      <c r="G44" s="162" t="s">
        <v>10490</v>
      </c>
      <c r="H44" s="163" t="s">
        <v>10490</v>
      </c>
      <c r="I44" s="163" t="s">
        <v>10503</v>
      </c>
      <c r="J44" s="163" t="s">
        <v>10503</v>
      </c>
    </row>
    <row r="45" spans="1:11">
      <c r="A45">
        <f t="shared" si="0"/>
        <v>6</v>
      </c>
      <c r="C45" s="2" t="s">
        <v>10474</v>
      </c>
      <c r="D45" s="3">
        <v>12</v>
      </c>
      <c r="E45" s="162" t="s">
        <v>10482</v>
      </c>
      <c r="F45" t="str">
        <f ca="1">listS!Z7</f>
        <v/>
      </c>
      <c r="G45" s="162" t="s">
        <v>2413</v>
      </c>
      <c r="H45" s="163" t="s">
        <v>2486</v>
      </c>
      <c r="I45" s="163" t="s">
        <v>10504</v>
      </c>
      <c r="J45" s="163" t="s">
        <v>10512</v>
      </c>
    </row>
    <row r="46" spans="1:11">
      <c r="A46">
        <f t="shared" si="0"/>
        <v>7</v>
      </c>
      <c r="C46" s="3" t="s">
        <v>10475</v>
      </c>
      <c r="D46" s="3">
        <v>2</v>
      </c>
      <c r="E46" s="162" t="s">
        <v>10483</v>
      </c>
      <c r="F46" t="str">
        <f ca="1">listS!Z8</f>
        <v/>
      </c>
      <c r="G46" s="162" t="s">
        <v>10491</v>
      </c>
      <c r="H46" s="163" t="s">
        <v>10497</v>
      </c>
      <c r="I46" s="163" t="s">
        <v>10505</v>
      </c>
      <c r="J46" s="163" t="s">
        <v>10513</v>
      </c>
    </row>
    <row r="47" spans="1:11">
      <c r="A47">
        <f t="shared" si="0"/>
        <v>8</v>
      </c>
      <c r="C47" s="3" t="s">
        <v>10476</v>
      </c>
      <c r="D47" s="3">
        <v>10</v>
      </c>
      <c r="E47" s="162" t="s">
        <v>10484</v>
      </c>
      <c r="F47" t="str">
        <f ca="1">listS!Z9</f>
        <v/>
      </c>
      <c r="G47" s="162" t="s">
        <v>10491</v>
      </c>
      <c r="H47" s="163" t="s">
        <v>10498</v>
      </c>
      <c r="I47" s="163" t="s">
        <v>10498</v>
      </c>
      <c r="J47" s="163" t="s">
        <v>10514</v>
      </c>
    </row>
    <row r="48" spans="1:11">
      <c r="A48">
        <f t="shared" si="0"/>
        <v>9</v>
      </c>
      <c r="C48" s="3" t="s">
        <v>10477</v>
      </c>
      <c r="D48" s="3">
        <v>1.2</v>
      </c>
      <c r="E48" s="162" t="s">
        <v>10485</v>
      </c>
      <c r="F48" t="str">
        <f ca="1">listS!Z10</f>
        <v/>
      </c>
      <c r="G48" s="163" t="s">
        <v>10491</v>
      </c>
      <c r="H48" s="163" t="s">
        <v>10499</v>
      </c>
      <c r="I48" s="163" t="s">
        <v>10506</v>
      </c>
      <c r="J48" s="163" t="s">
        <v>10515</v>
      </c>
    </row>
    <row r="49" spans="1:10">
      <c r="A49">
        <f t="shared" si="0"/>
        <v>10</v>
      </c>
      <c r="C49" s="3" t="s">
        <v>10478</v>
      </c>
      <c r="D49" s="3">
        <v>1.5</v>
      </c>
      <c r="E49" s="162" t="s">
        <v>10486</v>
      </c>
      <c r="F49" t="str">
        <f ca="1">listS!Z11</f>
        <v/>
      </c>
      <c r="G49" s="163" t="s">
        <v>10491</v>
      </c>
      <c r="H49" s="163" t="s">
        <v>10497</v>
      </c>
      <c r="I49" s="163" t="s">
        <v>2786</v>
      </c>
      <c r="J49" s="163" t="s">
        <v>10516</v>
      </c>
    </row>
    <row r="50" spans="1:10">
      <c r="A50">
        <f t="shared" si="0"/>
        <v>11</v>
      </c>
      <c r="C50" s="3" t="s">
        <v>10479</v>
      </c>
      <c r="D50" s="3">
        <v>10</v>
      </c>
      <c r="E50" s="162" t="s">
        <v>10479</v>
      </c>
      <c r="F50" t="str">
        <f ca="1">listS!Z12</f>
        <v/>
      </c>
      <c r="G50" s="163" t="s">
        <v>10492</v>
      </c>
      <c r="H50" s="163" t="s">
        <v>10492</v>
      </c>
      <c r="I50" s="163" t="s">
        <v>2779</v>
      </c>
      <c r="J50" s="163" t="s">
        <v>10517</v>
      </c>
    </row>
    <row r="51" spans="1:10">
      <c r="A51">
        <f t="shared" si="0"/>
        <v>12</v>
      </c>
      <c r="C51" s="3" t="s">
        <v>10480</v>
      </c>
      <c r="D51" s="3">
        <v>20</v>
      </c>
      <c r="E51" s="162" t="s">
        <v>10481</v>
      </c>
      <c r="F51" t="str">
        <f ca="1">listS!Z13</f>
        <v/>
      </c>
      <c r="G51" s="163" t="s">
        <v>10493</v>
      </c>
      <c r="H51" s="163" t="s">
        <v>10493</v>
      </c>
      <c r="I51" s="163" t="s">
        <v>10507</v>
      </c>
      <c r="J51" s="163" t="s">
        <v>10518</v>
      </c>
    </row>
    <row r="52" spans="1:10">
      <c r="A52">
        <f t="shared" si="0"/>
        <v>13</v>
      </c>
      <c r="C52" s="3"/>
      <c r="D52" s="3"/>
      <c r="E52" s="162"/>
      <c r="F52" t="str">
        <f ca="1">listS!Z14</f>
        <v/>
      </c>
      <c r="G52" s="163"/>
      <c r="H52" s="163"/>
      <c r="I52" s="163"/>
      <c r="J52" s="163"/>
    </row>
    <row r="53" spans="1:10">
      <c r="A53">
        <f t="shared" si="0"/>
        <v>14</v>
      </c>
      <c r="C53" s="3"/>
      <c r="D53" s="3"/>
      <c r="E53" s="162"/>
      <c r="F53" t="str">
        <f ca="1">listS!Z15</f>
        <v/>
      </c>
      <c r="G53" s="163"/>
      <c r="H53" s="163"/>
      <c r="I53" s="163"/>
      <c r="J53" s="163"/>
    </row>
    <row r="54" spans="1:10">
      <c r="A54">
        <f t="shared" si="0"/>
        <v>15</v>
      </c>
      <c r="C54" s="3"/>
      <c r="D54" s="3"/>
      <c r="E54" s="162"/>
      <c r="F54" t="str">
        <f ca="1">listS!Z16</f>
        <v/>
      </c>
      <c r="G54" s="163"/>
      <c r="H54" s="163"/>
      <c r="I54" s="163"/>
      <c r="J54" s="163"/>
    </row>
    <row r="55" spans="1:10">
      <c r="A55">
        <f t="shared" si="0"/>
        <v>16</v>
      </c>
      <c r="C55" s="3"/>
      <c r="D55" s="3"/>
      <c r="E55" s="162"/>
      <c r="F55" t="str">
        <f ca="1">listS!Z17</f>
        <v/>
      </c>
      <c r="G55" s="163"/>
      <c r="H55" s="163"/>
      <c r="I55" s="163"/>
      <c r="J55" s="163"/>
    </row>
    <row r="56" spans="1:10">
      <c r="A56">
        <f t="shared" si="0"/>
        <v>17</v>
      </c>
      <c r="C56" s="3"/>
      <c r="D56" s="3"/>
      <c r="E56" s="162"/>
      <c r="F56" t="str">
        <f ca="1">listS!Z18</f>
        <v/>
      </c>
      <c r="G56" s="163"/>
      <c r="H56" s="163"/>
      <c r="I56" s="163"/>
      <c r="J56" s="163"/>
    </row>
    <row r="57" spans="1:10">
      <c r="A57">
        <f t="shared" si="0"/>
        <v>18</v>
      </c>
      <c r="C57" s="3"/>
      <c r="D57" s="3"/>
      <c r="E57" s="162"/>
      <c r="F57" t="str">
        <f ca="1">listS!Z19</f>
        <v/>
      </c>
      <c r="G57" s="163"/>
      <c r="H57" s="163"/>
      <c r="I57" s="163"/>
      <c r="J57" s="163"/>
    </row>
    <row r="58" spans="1:10">
      <c r="A58">
        <f t="shared" si="0"/>
        <v>19</v>
      </c>
      <c r="C58" s="3"/>
      <c r="D58" s="3"/>
      <c r="E58" s="162"/>
      <c r="F58" t="str">
        <f ca="1">listS!Z20</f>
        <v/>
      </c>
      <c r="G58" s="163"/>
      <c r="H58" s="163"/>
      <c r="I58" s="163"/>
      <c r="J58" s="163"/>
    </row>
    <row r="59" spans="1:10">
      <c r="A59">
        <f t="shared" si="0"/>
        <v>20</v>
      </c>
      <c r="C59" s="3"/>
      <c r="D59" s="3"/>
      <c r="E59" s="162"/>
      <c r="F59" t="str">
        <f ca="1">listS!Z21</f>
        <v/>
      </c>
      <c r="G59" s="163"/>
      <c r="H59" s="163"/>
      <c r="I59" s="163"/>
      <c r="J59" s="163"/>
    </row>
    <row r="60" spans="1:10">
      <c r="A60">
        <f t="shared" si="0"/>
        <v>21</v>
      </c>
      <c r="C60" s="3"/>
      <c r="D60" s="3"/>
      <c r="E60" s="162"/>
      <c r="F60" t="str">
        <f ca="1">listS!Z22</f>
        <v/>
      </c>
      <c r="G60" s="163"/>
      <c r="H60" s="163"/>
      <c r="I60" s="163"/>
      <c r="J60" s="163"/>
    </row>
    <row r="61" spans="1:10">
      <c r="A61">
        <f t="shared" si="0"/>
        <v>22</v>
      </c>
      <c r="C61" s="3"/>
      <c r="D61" s="3"/>
      <c r="E61" s="162"/>
      <c r="F61" t="str">
        <f ca="1">listS!Z23</f>
        <v/>
      </c>
      <c r="G61" s="163"/>
      <c r="H61" s="163"/>
      <c r="I61" s="163"/>
      <c r="J61" s="163"/>
    </row>
    <row r="62" spans="1:10">
      <c r="A62">
        <f t="shared" si="0"/>
        <v>23</v>
      </c>
      <c r="C62" s="3"/>
      <c r="D62" s="3"/>
      <c r="E62" s="162"/>
      <c r="F62" t="str">
        <f ca="1">listS!Z24</f>
        <v/>
      </c>
      <c r="G62" s="163"/>
      <c r="H62" s="163"/>
      <c r="I62" s="163"/>
      <c r="J62" s="163"/>
    </row>
    <row r="63" spans="1:10">
      <c r="A63">
        <f t="shared" si="0"/>
        <v>24</v>
      </c>
      <c r="C63" s="3"/>
      <c r="D63" s="3"/>
      <c r="E63" s="162"/>
      <c r="F63" t="str">
        <f ca="1">listS!Z25</f>
        <v/>
      </c>
      <c r="G63" s="163"/>
      <c r="H63" s="163"/>
      <c r="I63" s="163"/>
      <c r="J63" s="163"/>
    </row>
    <row r="64" spans="1:10">
      <c r="A64">
        <f t="shared" si="0"/>
        <v>25</v>
      </c>
      <c r="C64" s="3"/>
      <c r="D64" s="3"/>
      <c r="E64" s="162"/>
      <c r="F64" t="str">
        <f ca="1">listS!Z26</f>
        <v/>
      </c>
      <c r="G64" s="163"/>
      <c r="H64" s="163"/>
      <c r="I64" s="163"/>
      <c r="J64" s="163"/>
    </row>
    <row r="65" spans="1:10">
      <c r="A65">
        <f t="shared" si="0"/>
        <v>26</v>
      </c>
      <c r="C65" s="3"/>
      <c r="D65" s="3"/>
      <c r="E65" s="162"/>
      <c r="F65" t="str">
        <f ca="1">listS!Z27</f>
        <v/>
      </c>
      <c r="G65" s="163"/>
      <c r="H65" s="163"/>
      <c r="I65" s="163"/>
      <c r="J65" s="163"/>
    </row>
    <row r="66" spans="1:10">
      <c r="A66">
        <f t="shared" si="0"/>
        <v>27</v>
      </c>
      <c r="C66" s="3"/>
      <c r="D66" s="3"/>
      <c r="E66" s="162"/>
      <c r="F66" t="str">
        <f ca="1">listS!Z28</f>
        <v/>
      </c>
      <c r="G66" s="163"/>
      <c r="H66" s="163"/>
      <c r="I66" s="163"/>
      <c r="J66" s="163"/>
    </row>
    <row r="67" spans="1:10">
      <c r="A67">
        <f t="shared" si="0"/>
        <v>28</v>
      </c>
      <c r="C67" s="3"/>
      <c r="D67" s="3"/>
      <c r="E67" s="162"/>
      <c r="F67" t="str">
        <f ca="1">listS!Z29</f>
        <v/>
      </c>
      <c r="G67" s="163"/>
      <c r="H67" s="163"/>
      <c r="I67" s="163"/>
      <c r="J67" s="163"/>
    </row>
    <row r="68" spans="1:10">
      <c r="A68">
        <f t="shared" si="0"/>
        <v>29</v>
      </c>
      <c r="C68" s="3"/>
      <c r="D68" s="3"/>
      <c r="E68" s="162"/>
      <c r="F68" t="str">
        <f ca="1">listS!Z30</f>
        <v/>
      </c>
      <c r="G68" s="163"/>
      <c r="H68" s="163"/>
      <c r="I68" s="163"/>
      <c r="J68" s="163"/>
    </row>
    <row r="69" spans="1:10">
      <c r="A69">
        <f t="shared" si="0"/>
        <v>30</v>
      </c>
      <c r="C69" s="3"/>
      <c r="D69" s="3"/>
      <c r="E69" s="162"/>
      <c r="F69" t="str">
        <f ca="1">listS!Z31</f>
        <v/>
      </c>
      <c r="G69" s="163"/>
      <c r="H69" s="163"/>
      <c r="I69" s="163"/>
      <c r="J69" s="163"/>
    </row>
    <row r="70" spans="1:10">
      <c r="A70">
        <f t="shared" si="0"/>
        <v>31</v>
      </c>
      <c r="C70" s="3"/>
      <c r="D70" s="3"/>
      <c r="E70" s="162"/>
      <c r="F70" t="str">
        <f ca="1">listS!Z32</f>
        <v/>
      </c>
      <c r="G70" s="163"/>
      <c r="H70" s="163"/>
      <c r="I70" s="163"/>
      <c r="J70" s="163"/>
    </row>
    <row r="71" spans="1:10">
      <c r="A71">
        <f t="shared" si="0"/>
        <v>32</v>
      </c>
      <c r="C71" s="3"/>
      <c r="D71" s="3"/>
      <c r="E71" s="162"/>
      <c r="F71" t="str">
        <f ca="1">listS!Z33</f>
        <v/>
      </c>
      <c r="G71" s="163"/>
      <c r="H71" s="163"/>
      <c r="I71" s="163"/>
      <c r="J71" s="163"/>
    </row>
    <row r="72" spans="1:10">
      <c r="A72">
        <f t="shared" si="0"/>
        <v>33</v>
      </c>
      <c r="C72" s="3"/>
      <c r="D72" s="3"/>
      <c r="E72" s="162"/>
      <c r="F72" t="str">
        <f ca="1">listS!Z34</f>
        <v/>
      </c>
      <c r="G72" s="163"/>
      <c r="H72" s="163"/>
      <c r="I72" s="163"/>
      <c r="J72" s="163"/>
    </row>
    <row r="73" spans="1:10">
      <c r="A73">
        <f t="shared" ref="A73:A89" si="1">A72+1</f>
        <v>34</v>
      </c>
      <c r="C73" s="3"/>
      <c r="D73" s="3"/>
      <c r="E73" s="162"/>
      <c r="F73" t="str">
        <f ca="1">listS!Z35</f>
        <v/>
      </c>
      <c r="G73" s="163"/>
      <c r="H73" s="163"/>
      <c r="I73" s="163"/>
      <c r="J73" s="163"/>
    </row>
    <row r="74" spans="1:10">
      <c r="A74">
        <f t="shared" si="1"/>
        <v>35</v>
      </c>
      <c r="C74" s="3"/>
      <c r="D74" s="3"/>
      <c r="E74" s="162"/>
      <c r="F74" t="str">
        <f ca="1">listS!Z36</f>
        <v/>
      </c>
      <c r="G74" s="163"/>
      <c r="H74" s="163"/>
      <c r="I74" s="163"/>
      <c r="J74" s="163"/>
    </row>
    <row r="75" spans="1:10">
      <c r="A75">
        <f t="shared" si="1"/>
        <v>36</v>
      </c>
      <c r="C75" s="3"/>
      <c r="D75" s="3"/>
      <c r="E75" s="162"/>
      <c r="F75" t="str">
        <f ca="1">listS!Z37</f>
        <v/>
      </c>
      <c r="G75" s="163"/>
      <c r="H75" s="163"/>
      <c r="I75" s="163"/>
      <c r="J75" s="163"/>
    </row>
    <row r="76" spans="1:10">
      <c r="A76">
        <f t="shared" si="1"/>
        <v>37</v>
      </c>
      <c r="C76" s="3"/>
      <c r="D76" s="3"/>
      <c r="E76" s="162"/>
      <c r="F76" t="str">
        <f ca="1">listS!Z38</f>
        <v/>
      </c>
      <c r="G76" s="163"/>
      <c r="H76" s="163"/>
      <c r="I76" s="163"/>
      <c r="J76" s="163"/>
    </row>
    <row r="77" spans="1:10">
      <c r="A77">
        <f t="shared" si="1"/>
        <v>38</v>
      </c>
      <c r="C77" s="3"/>
      <c r="D77" s="3"/>
      <c r="E77" s="162"/>
      <c r="F77" t="str">
        <f ca="1">listS!Z39</f>
        <v/>
      </c>
      <c r="G77" s="163"/>
      <c r="H77" s="163"/>
      <c r="I77" s="163"/>
      <c r="J77" s="163"/>
    </row>
    <row r="78" spans="1:10">
      <c r="A78">
        <f t="shared" si="1"/>
        <v>39</v>
      </c>
      <c r="C78" s="3"/>
      <c r="D78" s="3"/>
      <c r="E78" s="162"/>
      <c r="F78" t="str">
        <f ca="1">listS!Z40</f>
        <v/>
      </c>
      <c r="G78" s="163"/>
      <c r="H78" s="163"/>
      <c r="I78" s="162"/>
      <c r="J78" s="163"/>
    </row>
    <row r="79" spans="1:10">
      <c r="A79">
        <f t="shared" si="1"/>
        <v>40</v>
      </c>
      <c r="C79" s="3"/>
      <c r="D79" s="3"/>
      <c r="E79" s="162"/>
      <c r="F79" t="str">
        <f ca="1">listS!Z41</f>
        <v/>
      </c>
      <c r="G79" s="163"/>
      <c r="H79" s="163"/>
      <c r="I79" s="163"/>
      <c r="J79" s="163"/>
    </row>
    <row r="80" spans="1:10">
      <c r="A80">
        <f t="shared" si="1"/>
        <v>41</v>
      </c>
      <c r="C80" s="3"/>
      <c r="D80" s="3"/>
      <c r="E80" s="162"/>
      <c r="F80" t="str">
        <f ca="1">listS!Z42</f>
        <v/>
      </c>
      <c r="G80" s="163"/>
      <c r="H80" s="163"/>
      <c r="I80" s="163"/>
      <c r="J80" s="163"/>
    </row>
    <row r="81" spans="1:11">
      <c r="A81">
        <f t="shared" si="1"/>
        <v>42</v>
      </c>
      <c r="C81" s="3"/>
      <c r="D81" s="3"/>
      <c r="E81" s="162"/>
      <c r="F81" t="str">
        <f ca="1">listS!Z43</f>
        <v/>
      </c>
      <c r="G81" s="163"/>
      <c r="H81" s="163"/>
      <c r="I81" s="163"/>
      <c r="J81" s="163"/>
    </row>
    <row r="82" spans="1:11">
      <c r="A82">
        <f t="shared" si="1"/>
        <v>43</v>
      </c>
      <c r="C82" s="3"/>
      <c r="D82" s="3"/>
      <c r="E82" s="162"/>
      <c r="F82" t="str">
        <f ca="1">listS!Z44</f>
        <v/>
      </c>
      <c r="G82" s="163"/>
      <c r="H82" s="163"/>
      <c r="I82" s="163"/>
      <c r="J82" s="163"/>
    </row>
    <row r="83" spans="1:11">
      <c r="A83">
        <f t="shared" si="1"/>
        <v>44</v>
      </c>
      <c r="C83" s="3"/>
      <c r="D83" s="3"/>
      <c r="E83" s="162"/>
      <c r="F83" t="str">
        <f ca="1">listS!Z45</f>
        <v/>
      </c>
      <c r="G83" s="163"/>
      <c r="H83" s="163"/>
      <c r="I83" s="163"/>
      <c r="J83" s="163"/>
    </row>
    <row r="84" spans="1:11">
      <c r="A84">
        <f t="shared" si="1"/>
        <v>45</v>
      </c>
      <c r="C84" s="3"/>
      <c r="D84" s="3"/>
      <c r="E84" s="162"/>
      <c r="F84" t="str">
        <f ca="1">listS!Z46</f>
        <v/>
      </c>
      <c r="G84" s="163"/>
      <c r="H84" s="163"/>
      <c r="I84" s="163"/>
      <c r="J84" s="163"/>
    </row>
    <row r="85" spans="1:11">
      <c r="A85">
        <f t="shared" si="1"/>
        <v>46</v>
      </c>
      <c r="C85" s="3"/>
      <c r="D85" s="3"/>
      <c r="E85" s="162"/>
      <c r="F85" t="str">
        <f ca="1">listS!Z47</f>
        <v/>
      </c>
      <c r="G85" s="163"/>
      <c r="H85" s="163"/>
      <c r="I85" s="163"/>
      <c r="J85" s="163"/>
    </row>
    <row r="86" spans="1:11">
      <c r="A86">
        <f t="shared" si="1"/>
        <v>47</v>
      </c>
      <c r="C86" s="3"/>
      <c r="D86" s="3"/>
      <c r="E86" s="162"/>
      <c r="F86" t="str">
        <f ca="1">listS!Z48</f>
        <v/>
      </c>
      <c r="G86" s="163"/>
      <c r="H86" s="163"/>
      <c r="I86" s="163"/>
      <c r="J86" s="163"/>
    </row>
    <row r="87" spans="1:11">
      <c r="A87">
        <f t="shared" si="1"/>
        <v>48</v>
      </c>
      <c r="C87" s="3"/>
      <c r="D87" s="3"/>
      <c r="E87" s="162"/>
      <c r="F87" t="str">
        <f ca="1">listS!Z49</f>
        <v/>
      </c>
      <c r="G87" s="163"/>
      <c r="H87" s="163"/>
      <c r="I87" s="163"/>
      <c r="J87" s="163"/>
    </row>
    <row r="88" spans="1:11">
      <c r="A88">
        <f t="shared" si="1"/>
        <v>49</v>
      </c>
      <c r="C88" s="3"/>
      <c r="D88" s="3"/>
      <c r="E88" s="162"/>
      <c r="F88" t="str">
        <f ca="1">listS!Z50</f>
        <v/>
      </c>
      <c r="G88" s="163"/>
      <c r="H88" s="163"/>
      <c r="I88" s="163"/>
      <c r="J88" s="163"/>
    </row>
    <row r="89" spans="1:11">
      <c r="A89">
        <f t="shared" si="1"/>
        <v>50</v>
      </c>
      <c r="C89" s="3"/>
      <c r="D89" s="3"/>
      <c r="E89" s="162"/>
      <c r="F89" t="str">
        <f ca="1">listS!Z51</f>
        <v/>
      </c>
      <c r="G89" s="163"/>
      <c r="H89" s="163"/>
      <c r="I89" s="163"/>
      <c r="J89" s="163"/>
    </row>
    <row r="92" spans="1:11">
      <c r="C92" t="str">
        <f>lang!A26</f>
        <v>residuos generados</v>
      </c>
      <c r="D92" t="str">
        <f>lang!A27</f>
        <v>rendimiento</v>
      </c>
      <c r="G92" s="15" t="str">
        <f>lang!A28</f>
        <v>Tipo de producto</v>
      </c>
      <c r="I92" s="84" t="str">
        <f>lang!A34</f>
        <v>Peso del producto por millón de yenes</v>
      </c>
      <c r="J92" s="89">
        <v>5</v>
      </c>
      <c r="K92" t="s">
        <v>83</v>
      </c>
    </row>
    <row r="93" spans="1:11">
      <c r="C93" s="162" t="s">
        <v>10519</v>
      </c>
      <c r="D93" s="3">
        <v>0.3</v>
      </c>
      <c r="G93" s="162" t="s">
        <v>2372</v>
      </c>
      <c r="I93" s="90" t="str">
        <f>lang!A35</f>
        <v>Constitución</v>
      </c>
    </row>
    <row r="94" spans="1:11">
      <c r="C94" s="162" t="s">
        <v>10520</v>
      </c>
      <c r="D94" s="3">
        <v>20</v>
      </c>
      <c r="I94" s="150" t="str">
        <f>lang!A36</f>
        <v>fibra</v>
      </c>
      <c r="J94" s="89"/>
      <c r="K94" s="12" t="s">
        <v>89</v>
      </c>
    </row>
    <row r="95" spans="1:11">
      <c r="C95" s="162" t="s">
        <v>10521</v>
      </c>
      <c r="D95" s="3">
        <v>0.05</v>
      </c>
      <c r="H95" s="84" t="str">
        <f>lang!A29</f>
        <v>Producto representativo convertido a 1 millón de yenes</v>
      </c>
      <c r="I95" s="150" t="str">
        <f>lang!A37</f>
        <v>madera</v>
      </c>
      <c r="J95" s="89"/>
      <c r="K95" s="12" t="s">
        <v>89</v>
      </c>
    </row>
    <row r="96" spans="1:11">
      <c r="C96" s="162"/>
      <c r="D96" s="3"/>
      <c r="G96" t="str">
        <f>lang!A30</f>
        <v>Vida útil (años)</v>
      </c>
      <c r="H96" s="91">
        <v>5</v>
      </c>
      <c r="I96" s="150" t="str">
        <f>lang!A38</f>
        <v>Papel de pulpa</v>
      </c>
      <c r="J96" s="89"/>
      <c r="K96" s="12" t="s">
        <v>89</v>
      </c>
    </row>
    <row r="97" spans="1:11">
      <c r="C97" s="162"/>
      <c r="D97" s="3"/>
      <c r="G97" t="str">
        <f>lang!A31</f>
        <v>Tiempo de actividad (%)</v>
      </c>
      <c r="H97" s="91">
        <v>80</v>
      </c>
      <c r="I97" s="150" t="str">
        <f>lang!A39</f>
        <v>productos químicos</v>
      </c>
      <c r="J97" s="89"/>
      <c r="K97" s="12" t="s">
        <v>89</v>
      </c>
    </row>
    <row r="98" spans="1:11">
      <c r="C98" s="162"/>
      <c r="D98" s="3"/>
      <c r="G98" t="str">
        <f>lang!A32</f>
        <v>Potencia de funcionamiento kw</v>
      </c>
      <c r="H98" s="91">
        <v>4</v>
      </c>
      <c r="I98" s="150" t="str">
        <f>lang!A40</f>
        <v>el plastico</v>
      </c>
      <c r="J98" s="89">
        <v>30</v>
      </c>
      <c r="K98" s="12" t="s">
        <v>89</v>
      </c>
    </row>
    <row r="99" spans="1:11">
      <c r="C99" s="162"/>
      <c r="D99" s="3"/>
      <c r="G99" t="str">
        <f>lang!A33</f>
        <v>Consumo de combustible (L/h)</v>
      </c>
      <c r="H99" s="91">
        <v>0.3</v>
      </c>
      <c r="I99" s="150" t="str">
        <f>lang!A41</f>
        <v>goma</v>
      </c>
      <c r="J99" s="89"/>
      <c r="K99" s="12" t="s">
        <v>89</v>
      </c>
    </row>
    <row r="100" spans="1:11">
      <c r="C100" s="162"/>
      <c r="D100" s="3"/>
      <c r="I100" s="150" t="str">
        <f>lang!A42</f>
        <v>cuero</v>
      </c>
      <c r="J100" s="89"/>
      <c r="K100" s="12" t="s">
        <v>89</v>
      </c>
    </row>
    <row r="101" spans="1:11">
      <c r="C101" s="162"/>
      <c r="D101" s="3"/>
      <c r="I101" s="150" t="str">
        <f>lang!A43</f>
        <v>vidrio</v>
      </c>
      <c r="J101" s="89">
        <v>5</v>
      </c>
      <c r="K101" s="12" t="s">
        <v>89</v>
      </c>
    </row>
    <row r="102" spans="1:11">
      <c r="C102" s="162"/>
      <c r="D102" s="3"/>
      <c r="I102" s="150" t="str">
        <f>lang!A44</f>
        <v>cemento</v>
      </c>
      <c r="J102" s="89"/>
      <c r="K102" s="12" t="s">
        <v>89</v>
      </c>
    </row>
    <row r="103" spans="1:11">
      <c r="C103" s="162"/>
      <c r="D103" s="3"/>
      <c r="I103" s="150" t="str">
        <f>lang!A45</f>
        <v>Cerámica, tierra y piedra</v>
      </c>
      <c r="J103" s="89"/>
      <c r="K103" s="12" t="s">
        <v>89</v>
      </c>
    </row>
    <row r="104" spans="1:11">
      <c r="I104" s="150" t="str">
        <f>lang!A46</f>
        <v>acero</v>
      </c>
      <c r="J104" s="89">
        <v>50</v>
      </c>
      <c r="K104" s="12" t="s">
        <v>89</v>
      </c>
    </row>
    <row r="105" spans="1:11">
      <c r="C105" t="str">
        <f>lang!A51</f>
        <v>franquicia</v>
      </c>
      <c r="I105" s="150" t="str">
        <f>lang!A47</f>
        <v>cobre</v>
      </c>
      <c r="J105" s="89"/>
      <c r="K105" s="12" t="s">
        <v>89</v>
      </c>
    </row>
    <row r="106" spans="1:11">
      <c r="C106" s="3"/>
      <c r="D106" t="s">
        <v>107</v>
      </c>
      <c r="I106" s="150" t="str">
        <f>lang!A48</f>
        <v>Aluminio</v>
      </c>
      <c r="J106" s="89">
        <v>10</v>
      </c>
      <c r="K106" s="12" t="s">
        <v>89</v>
      </c>
    </row>
    <row r="107" spans="1:11">
      <c r="B107" t="str">
        <f>lang!A52</f>
        <v>No aplica</v>
      </c>
      <c r="C107" s="162" t="s">
        <v>5793</v>
      </c>
      <c r="I107" s="150" t="str">
        <f>lang!A49</f>
        <v>Metal no ferroso</v>
      </c>
      <c r="J107" s="89"/>
      <c r="K107" s="12" t="s">
        <v>89</v>
      </c>
    </row>
    <row r="108" spans="1:11">
      <c r="I108" s="150" t="str">
        <f>lang!A50</f>
        <v>otros</v>
      </c>
      <c r="J108" s="89"/>
      <c r="K108" s="12" t="s">
        <v>89</v>
      </c>
    </row>
    <row r="112" spans="1:11">
      <c r="A112" t="str">
        <f>lang!A53</f>
        <v>resultado</v>
      </c>
    </row>
    <row r="142" spans="3:14" ht="18.600000000000001" customHeight="1" thickBot="1"/>
    <row r="143" spans="3:14" ht="18.600000000000001" customHeight="1" thickBot="1">
      <c r="C143" s="16" t="str">
        <f>lang!A54</f>
        <v>Categoría</v>
      </c>
      <c r="D143" s="17"/>
      <c r="E143" s="18" t="str">
        <f>lang!A75</f>
        <v>actividad</v>
      </c>
      <c r="F143" s="18"/>
      <c r="G143" s="19"/>
      <c r="H143" s="92"/>
      <c r="I143" s="93" t="str">
        <f>lang!A94</f>
        <v>Unidad básica</v>
      </c>
      <c r="J143" s="94"/>
      <c r="K143" s="18"/>
      <c r="L143" s="18" t="s">
        <v>117</v>
      </c>
      <c r="M143" s="17"/>
      <c r="N143" s="19" t="s">
        <v>118</v>
      </c>
    </row>
    <row r="144" spans="3:14">
      <c r="C144" s="32" t="str">
        <f>lang!A55</f>
        <v>alcance1</v>
      </c>
      <c r="D144" s="23" t="str">
        <f>lang!A76</f>
        <v>el consumo de combustible</v>
      </c>
      <c r="E144" s="24"/>
      <c r="F144" s="24"/>
      <c r="G144" s="25"/>
      <c r="H144" s="95" t="str">
        <f>lang!A95</f>
        <v>Ministerio de Economía, Comercio e Industria "Herramienta de Cálculo de Emisiones de CO2 derivadas de la Energía" Ficha 02 Tabla de Cálculo de Emisiones</v>
      </c>
      <c r="I144" s="96"/>
      <c r="J144" s="97"/>
      <c r="K144" s="23"/>
      <c r="L144" s="98">
        <f>jsonwk!B126</f>
        <v>57.327019999999997</v>
      </c>
      <c r="M144" s="23"/>
      <c r="N144" s="99">
        <f t="shared" ref="N144:N163" si="2">L144/$D$30</f>
        <v>0.28663509999999998</v>
      </c>
    </row>
    <row r="145" spans="3:14">
      <c r="C145" s="32" t="str">
        <f>lang!A56</f>
        <v>alcance2</v>
      </c>
      <c r="D145" s="23" t="str">
        <f>lang!A77</f>
        <v>El consumo de energía</v>
      </c>
      <c r="E145" s="22"/>
      <c r="F145" s="22"/>
      <c r="G145" s="21"/>
      <c r="H145" s="95" t="str">
        <f>lang!A96</f>
        <v>Ministerio del Medio Ambiente Listado de Factores de Emisión por Empresa de Energía Eléctrica</v>
      </c>
      <c r="I145" s="101"/>
      <c r="J145" s="102"/>
      <c r="K145" s="20"/>
      <c r="L145" s="103">
        <f>jsonwk!B127</f>
        <v>147.82563510363761</v>
      </c>
      <c r="M145" s="20"/>
      <c r="N145" s="104">
        <f t="shared" si="2"/>
        <v>0.73912817551818799</v>
      </c>
    </row>
    <row r="146" spans="3:14">
      <c r="C146" s="32" t="str">
        <f>lang!A57</f>
        <v>Categoría 1 “Productos y servicios comprados”</v>
      </c>
      <c r="D146" s="23" t="str">
        <f>lang!A78</f>
        <v>Precio de compra/contrato de bienes y servicios</v>
      </c>
      <c r="E146" s="22"/>
      <c r="F146" s="22"/>
      <c r="G146" s="21"/>
      <c r="H146" s="95" t="str">
        <f>lang!A97</f>
        <v>Base de datos de intensidad de emisiones para calcular las emisiones de gases de efecto invernadero de una organización a través de su cadena de suministro</v>
      </c>
      <c r="I146" s="101"/>
      <c r="J146" s="102"/>
      <c r="K146" s="20"/>
      <c r="L146" s="103">
        <f>jsonwk!B130</f>
        <v>73.832335561674</v>
      </c>
      <c r="M146" s="20"/>
      <c r="N146" s="104">
        <f t="shared" si="2"/>
        <v>0.36916167780837</v>
      </c>
    </row>
    <row r="147" spans="3:14">
      <c r="C147" s="32" t="str">
        <f>lang!A58</f>
        <v>Categoría 2 “Bienes de Capital”</v>
      </c>
      <c r="D147" s="23" t="str">
        <f>lang!A79</f>
        <v>depreciación del equipo</v>
      </c>
      <c r="E147" s="22"/>
      <c r="F147" s="22"/>
      <c r="G147" s="21"/>
      <c r="H147" s="95" t="str">
        <f>lang!A98</f>
        <v>Base de datos de intensidad de emisiones para calcular las emisiones de gases de efecto invernadero de una organización a través de su cadena de suministro</v>
      </c>
      <c r="I147" s="101"/>
      <c r="J147" s="102"/>
      <c r="K147" s="20"/>
      <c r="L147" s="103">
        <f>jsonwk!B131</f>
        <v>31.304997455999999</v>
      </c>
      <c r="M147" s="20"/>
      <c r="N147" s="104">
        <f t="shared" si="2"/>
        <v>0.15652498728</v>
      </c>
    </row>
    <row r="148" spans="3:14">
      <c r="C148" s="32" t="str">
        <f>lang!A59</f>
        <v>Categoría 3 “Actividades de combustibles y energía no incluidas en el alcance 1 y 2”</v>
      </c>
      <c r="D148" s="23" t="str">
        <f>lang!A80</f>
        <v>uso de energía</v>
      </c>
      <c r="E148" s="22"/>
      <c r="F148" s="22"/>
      <c r="G148" s="21"/>
      <c r="H148" s="95" t="str">
        <f>lang!A99</f>
        <v>Base de datos de intensidad de emisiones para calcular las emisiones de gases de efecto invernadero de una organización a través de su cadena de suministro</v>
      </c>
      <c r="I148" s="101"/>
      <c r="J148" s="102"/>
      <c r="K148" s="20"/>
      <c r="L148" s="103">
        <f>jsonwk!B132</f>
        <v>21.455741383307991</v>
      </c>
      <c r="M148" s="20"/>
      <c r="N148" s="104">
        <f t="shared" si="2"/>
        <v>0.10727870691653996</v>
      </c>
    </row>
    <row r="149" spans="3:14">
      <c r="C149" s="32" t="str">
        <f>lang!A60</f>
        <v>Categoría 4 "Transporte y entrega (aguas arriba)"</v>
      </c>
      <c r="D149" s="23" t="str">
        <f>lang!A81</f>
        <v>Gastos de envío en el momento de la compra (Categoría 1 para productos derivados)</v>
      </c>
      <c r="E149" s="22"/>
      <c r="F149" s="22"/>
      <c r="G149" s="21"/>
      <c r="H149" s="95" t="str">
        <f>lang!A100</f>
        <v>Base de datos de intensidad de emisiones para calcular las emisiones de gases de efecto invernadero de una organización a través de su cadena de suministro</v>
      </c>
      <c r="I149" s="101"/>
      <c r="J149" s="102"/>
      <c r="K149" s="20"/>
      <c r="L149" s="103">
        <f>jsonwk!B133</f>
        <v>7.7877236620000003</v>
      </c>
      <c r="M149" s="20"/>
      <c r="N149" s="104">
        <f t="shared" si="2"/>
        <v>3.8938618309999999E-2</v>
      </c>
    </row>
    <row r="150" spans="3:14">
      <c r="C150" s="32" t="str">
        <f>lang!A61</f>
        <v>Categoría 5 “Residuos de operaciones”</v>
      </c>
      <c r="D150" s="23" t="str">
        <f>lang!A82</f>
        <v>Cantidad de residuos tratados por tipo</v>
      </c>
      <c r="E150" s="22"/>
      <c r="F150" s="22"/>
      <c r="G150" s="21"/>
      <c r="H150" s="95" t="str">
        <f>lang!A101</f>
        <v>Base de datos de intensidad de emisiones para calcular las emisiones de gases de efecto invernadero de una organización a través de su cadena de suministro</v>
      </c>
      <c r="I150" s="101"/>
      <c r="J150" s="102"/>
      <c r="K150" s="20"/>
      <c r="L150" s="103">
        <f>jsonwk!B134</f>
        <v>16.453765000000001</v>
      </c>
      <c r="M150" s="20"/>
      <c r="N150" s="104">
        <f t="shared" si="2"/>
        <v>8.2268825000000004E-2</v>
      </c>
    </row>
    <row r="151" spans="3:14">
      <c r="C151" s="32" t="str">
        <f>lang!A62</f>
        <v>Categoría 6 “Viajes de negocios”</v>
      </c>
      <c r="D151" s="23" t="str">
        <f>lang!A83</f>
        <v>Los gastos de viaje</v>
      </c>
      <c r="E151" s="22"/>
      <c r="F151" s="22"/>
      <c r="G151" s="21"/>
      <c r="H151" s="95" t="str">
        <f>lang!A102</f>
        <v>Base de datos de intensidad de emisiones para calcular las emisiones de gases de efecto invernadero de una organización a través de su cadena de suministro</v>
      </c>
      <c r="I151" s="101"/>
      <c r="J151" s="102"/>
      <c r="K151" s="20"/>
      <c r="L151" s="103">
        <f>jsonwk!B135</f>
        <v>9.4900193412</v>
      </c>
      <c r="M151" s="20"/>
      <c r="N151" s="104">
        <f t="shared" si="2"/>
        <v>4.7450096705999999E-2</v>
      </c>
    </row>
    <row r="152" spans="3:14">
      <c r="C152" s="32" t="str">
        <f>lang!A63</f>
        <v>Categoría 7 “Desplazamientos del empleador”</v>
      </c>
      <c r="D152" s="23" t="str">
        <f>lang!A84</f>
        <v>Gastos de desplazamiento</v>
      </c>
      <c r="E152" s="22"/>
      <c r="F152" s="22"/>
      <c r="G152" s="21"/>
      <c r="H152" s="95" t="str">
        <f>lang!A103</f>
        <v>Base de datos de intensidad de emisiones para calcular las emisiones de gases de efecto invernadero de una organización a través de su cadena de suministro</v>
      </c>
      <c r="I152" s="101"/>
      <c r="J152" s="102"/>
      <c r="K152" s="20"/>
      <c r="L152" s="103">
        <f>jsonwk!B136</f>
        <v>5.0098086345000006</v>
      </c>
      <c r="M152" s="20"/>
      <c r="N152" s="104">
        <f t="shared" si="2"/>
        <v>2.5049043172500004E-2</v>
      </c>
    </row>
    <row r="153" spans="3:14">
      <c r="C153" s="32" t="str">
        <f>lang!A64</f>
        <v>Categoría 8 “Activos Arrendados (Upstream)”</v>
      </c>
      <c r="D153" s="23" t="str">
        <f>lang!A85</f>
        <v>Terreno arrendado, tarifa de contrato de arrendamiento</v>
      </c>
      <c r="E153" s="22"/>
      <c r="F153" s="22"/>
      <c r="G153" s="21"/>
      <c r="H153" s="95" t="str">
        <f>lang!A104</f>
        <v>Base de datos de intensidad de emisiones para calcular las emisiones de gases de efecto invernadero de una organización a través de su cadena de suministro</v>
      </c>
      <c r="I153" s="101"/>
      <c r="J153" s="102"/>
      <c r="K153" s="20"/>
      <c r="L153" s="103">
        <f>jsonwk!B137</f>
        <v>0</v>
      </c>
      <c r="M153" s="20"/>
      <c r="N153" s="104">
        <f t="shared" si="2"/>
        <v>0</v>
      </c>
    </row>
    <row r="154" spans="3:14">
      <c r="C154" s="32" t="str">
        <f>lang!A65</f>
        <v>Categoría 9 “Transporte y entrega (aguas abajo)”</v>
      </c>
      <c r="D154" s="23" t="str">
        <f>lang!A86</f>
        <v>Gastos de envío en el momento de la venta</v>
      </c>
      <c r="E154" s="22"/>
      <c r="F154" s="22"/>
      <c r="G154" s="21"/>
      <c r="H154" s="95" t="str">
        <f>lang!A105</f>
        <v>Base de datos de intensidad de emisiones para calcular las emisiones de gases de efecto invernadero de una organización a través de su cadena de suministro</v>
      </c>
      <c r="I154" s="101"/>
      <c r="J154" s="102"/>
      <c r="K154" s="20"/>
      <c r="L154" s="103">
        <f>jsonwk!B138</f>
        <v>16.727426569999999</v>
      </c>
      <c r="M154" s="20"/>
      <c r="N154" s="104">
        <f t="shared" si="2"/>
        <v>8.363713284999999E-2</v>
      </c>
    </row>
    <row r="155" spans="3:14">
      <c r="C155" s="32" t="str">
        <f>lang!A66</f>
        <v>Categoría 10 “Procesamiento de productos vendidos”</v>
      </c>
      <c r="D155" s="20" t="str">
        <f>jsonwk!C147</f>
        <v/>
      </c>
      <c r="E155" s="22"/>
      <c r="F155" s="22"/>
      <c r="G155" s="21"/>
      <c r="H155" s="95" t="str">
        <f>lang!A106</f>
        <v>Calculado usando la base de datos global IO</v>
      </c>
      <c r="I155" s="101"/>
      <c r="J155" s="102"/>
      <c r="K155" s="20"/>
      <c r="L155" s="103">
        <f>jsonwk!B139</f>
        <v>7.9955685100000009</v>
      </c>
      <c r="M155" s="20"/>
      <c r="N155" s="104">
        <f t="shared" si="2"/>
        <v>3.9977842550000003E-2</v>
      </c>
    </row>
    <row r="156" spans="3:14">
      <c r="C156" s="32" t="str">
        <f>lang!A67</f>
        <v>Categoría 11 “Uso de Productos Vendidos”</v>
      </c>
      <c r="D156" s="20" t="str">
        <f>jsonwk!C148</f>
        <v>Impossible d'identifier en raison de la production matérielle</v>
      </c>
      <c r="E156" s="22"/>
      <c r="F156" s="22"/>
      <c r="G156" s="21"/>
      <c r="H156" s="95" t="str">
        <f>lang!A107</f>
        <v>datos de scope1 y scope2</v>
      </c>
      <c r="I156" s="101"/>
      <c r="J156" s="102"/>
      <c r="K156" s="20"/>
      <c r="L156" s="103">
        <f>jsonwk!B140</f>
        <v>0</v>
      </c>
      <c r="M156" s="20"/>
      <c r="N156" s="104">
        <f t="shared" si="2"/>
        <v>0</v>
      </c>
    </row>
    <row r="157" spans="3:14">
      <c r="C157" s="32" t="str">
        <f>lang!A68</f>
        <v>Categoría 12 “Disposición de productos vendidos”</v>
      </c>
      <c r="D157" s="20" t="str">
        <f>jsonwk!C149</f>
        <v/>
      </c>
      <c r="E157" s="22"/>
      <c r="F157" s="22"/>
      <c r="G157" s="21"/>
      <c r="H157" s="95" t="str">
        <f>lang!A108</f>
        <v>Base de datos de intensidad de emisiones para calcular las emisiones de gases de efecto invernadero de una organización a través de su cadena de suministro</v>
      </c>
      <c r="I157" s="101"/>
      <c r="J157" s="102"/>
      <c r="K157" s="20"/>
      <c r="L157" s="103">
        <f>jsonwk!B141</f>
        <v>25.534500000000001</v>
      </c>
      <c r="M157" s="20"/>
      <c r="N157" s="104">
        <f t="shared" si="2"/>
        <v>0.12767249999999999</v>
      </c>
    </row>
    <row r="158" spans="3:14">
      <c r="C158" s="32" t="str">
        <f>lang!A69</f>
        <v>Categoría 13 “Activos de Arrendamiento (Downstream)”</v>
      </c>
      <c r="D158" s="20" t="str">
        <f>lang!A90</f>
        <v>Carga del negocio de alquiler</v>
      </c>
      <c r="E158" s="22"/>
      <c r="F158" s="22"/>
      <c r="G158" s="21"/>
      <c r="H158" s="95" t="str">
        <f>lang!A109</f>
        <v>Base de datos de intensidad de emisiones para calcular las emisiones de gases de efecto invernadero de una organización a través de su cadena de suministro</v>
      </c>
      <c r="I158" s="101"/>
      <c r="J158" s="102"/>
      <c r="K158" s="20"/>
      <c r="L158" s="103">
        <f>jsonwk!B142</f>
        <v>0</v>
      </c>
      <c r="M158" s="20"/>
      <c r="N158" s="104">
        <f t="shared" si="2"/>
        <v>0</v>
      </c>
    </row>
    <row r="159" spans="3:14">
      <c r="C159" s="32" t="str">
        <f>lang!A70</f>
        <v>Categoría 14 “Franquicia”</v>
      </c>
      <c r="D159" s="20" t="str">
        <f>jsonwk!C150</f>
        <v>sin franquicia</v>
      </c>
      <c r="E159" s="22"/>
      <c r="F159" s="22"/>
      <c r="G159" s="21"/>
      <c r="H159" s="95" t="str">
        <f>lang!A110</f>
        <v>Base de datos de intensidad de emisiones para calcular las emisiones de gases de efecto invernadero de una organización a través de su cadena de suministro</v>
      </c>
      <c r="I159" s="101"/>
      <c r="J159" s="102"/>
      <c r="K159" s="20"/>
      <c r="L159" s="103">
        <f>jsonwk!B143</f>
        <v>0</v>
      </c>
      <c r="M159" s="20"/>
      <c r="N159" s="104">
        <f t="shared" si="2"/>
        <v>0</v>
      </c>
    </row>
    <row r="160" spans="3:14">
      <c r="C160" s="32" t="str">
        <f>lang!A71</f>
        <v>Categoría 15 “Inversiones”</v>
      </c>
      <c r="D160" s="20" t="str">
        <f>lang!A92</f>
        <v>Impacto ambiental ondulado de las actividades de inversión</v>
      </c>
      <c r="E160" s="22"/>
      <c r="F160" s="22"/>
      <c r="G160" s="21"/>
      <c r="H160" s="95" t="str">
        <f>lang!A111</f>
        <v>Base de datos de intensidad de emisiones para calcular las emisiones de gases de efecto invernadero de una organización a través de su cadena de suministro</v>
      </c>
      <c r="I160" s="101"/>
      <c r="J160" s="102"/>
      <c r="K160" s="20"/>
      <c r="L160" s="103">
        <f>jsonwk!B144</f>
        <v>0</v>
      </c>
      <c r="M160" s="20"/>
      <c r="N160" s="104">
        <f t="shared" si="2"/>
        <v>0</v>
      </c>
    </row>
    <row r="161" spans="3:14" ht="18.600000000000001" customHeight="1" thickBot="1">
      <c r="C161" s="32" t="str">
        <f>lang!A72</f>
        <v>otros</v>
      </c>
      <c r="D161" s="20" t="str">
        <f>lang!A93</f>
        <v>Contribución a la reducción a través del reciclaje</v>
      </c>
      <c r="E161" s="27"/>
      <c r="F161" s="27"/>
      <c r="G161" s="28"/>
      <c r="H161" s="95" t="str">
        <f>lang!A112</f>
        <v>Calculado usando la base de datos global IO</v>
      </c>
      <c r="I161" s="106"/>
      <c r="J161" s="107"/>
      <c r="K161" s="26"/>
      <c r="L161" s="108">
        <f>-calc!AP3</f>
        <v>0</v>
      </c>
      <c r="M161" s="26"/>
      <c r="N161" s="109">
        <f t="shared" si="2"/>
        <v>0</v>
      </c>
    </row>
    <row r="162" spans="3:14" ht="18.600000000000001" customHeight="1" thickBot="1">
      <c r="C162" s="32" t="str">
        <f>lang!A73</f>
        <v>medidor de emisiones de CO2</v>
      </c>
      <c r="D162" s="30"/>
      <c r="E162" s="18"/>
      <c r="F162" s="18"/>
      <c r="G162" s="31"/>
      <c r="H162" s="110"/>
      <c r="I162" s="93"/>
      <c r="J162" s="111"/>
      <c r="K162" s="30"/>
      <c r="L162" s="112">
        <f>SUM(L144:L160)</f>
        <v>420.74454122231964</v>
      </c>
      <c r="M162" s="30"/>
      <c r="N162" s="113">
        <f t="shared" si="2"/>
        <v>2.1037227061115984</v>
      </c>
    </row>
    <row r="163" spans="3:14" ht="18.600000000000001" customHeight="1" thickBot="1">
      <c r="C163" s="32" t="str">
        <f>lang!A74</f>
        <v>balance</v>
      </c>
      <c r="D163" s="36"/>
      <c r="E163" s="37"/>
      <c r="F163" s="37"/>
      <c r="G163" s="38"/>
      <c r="H163" s="114"/>
      <c r="I163" s="115"/>
      <c r="J163" s="116"/>
      <c r="K163" s="36"/>
      <c r="L163" s="117">
        <f>L161+L162</f>
        <v>420.74454122231964</v>
      </c>
      <c r="M163" s="36"/>
      <c r="N163" s="118">
        <f t="shared" si="2"/>
        <v>2.1037227061115984</v>
      </c>
    </row>
    <row r="164" spans="3:14">
      <c r="L164" s="119"/>
    </row>
    <row r="165" spans="3:14">
      <c r="L165" s="119"/>
    </row>
    <row r="166" spans="3:14">
      <c r="L166" s="119"/>
    </row>
    <row r="167" spans="3:14">
      <c r="L167" s="119"/>
    </row>
    <row r="169" spans="3:14">
      <c r="C169" t="str">
        <f>lang!A114</f>
        <v>Producción de materias primas recicladas</v>
      </c>
      <c r="D169" t="str">
        <f>lang!A115</f>
        <v>valor numérico</v>
      </c>
    </row>
    <row r="170" spans="3:14">
      <c r="C170" s="162" t="s">
        <v>10522</v>
      </c>
      <c r="D170" s="4">
        <v>13.5</v>
      </c>
      <c r="E170" t="str">
        <f>lang!A13</f>
        <v>un millón de yenes</v>
      </c>
    </row>
    <row r="171" spans="3:14">
      <c r="C171" s="162" t="s">
        <v>10523</v>
      </c>
      <c r="D171" s="4">
        <v>1</v>
      </c>
      <c r="E171" t="str">
        <f>E170</f>
        <v>un millón de yenes</v>
      </c>
    </row>
    <row r="172" spans="3:14">
      <c r="C172" s="162" t="s">
        <v>10524</v>
      </c>
      <c r="D172" s="4">
        <v>2</v>
      </c>
      <c r="E172" t="str">
        <f t="shared" ref="E172:E189" si="3">E171</f>
        <v>un millón de yenes</v>
      </c>
    </row>
    <row r="173" spans="3:14">
      <c r="C173" s="162" t="s">
        <v>10525</v>
      </c>
      <c r="D173" s="4">
        <v>2</v>
      </c>
      <c r="E173" t="str">
        <f t="shared" si="3"/>
        <v>un millón de yenes</v>
      </c>
    </row>
    <row r="174" spans="3:14">
      <c r="C174" s="162" t="s">
        <v>10526</v>
      </c>
      <c r="D174" s="4">
        <v>5.3</v>
      </c>
      <c r="E174" t="str">
        <f t="shared" si="3"/>
        <v>un millón de yenes</v>
      </c>
    </row>
    <row r="175" spans="3:14">
      <c r="C175" s="162" t="s">
        <v>10527</v>
      </c>
      <c r="D175" s="4">
        <v>1</v>
      </c>
      <c r="E175" t="str">
        <f t="shared" si="3"/>
        <v>un millón de yenes</v>
      </c>
    </row>
    <row r="176" spans="3:14">
      <c r="C176" s="162"/>
      <c r="D176" s="4"/>
      <c r="E176" t="str">
        <f t="shared" si="3"/>
        <v>un millón de yenes</v>
      </c>
    </row>
    <row r="177" spans="3:10">
      <c r="C177" s="162"/>
      <c r="D177" s="4"/>
      <c r="E177" t="str">
        <f t="shared" si="3"/>
        <v>un millón de yenes</v>
      </c>
    </row>
    <row r="178" spans="3:10">
      <c r="C178" s="162"/>
      <c r="D178" s="4"/>
      <c r="E178" t="str">
        <f t="shared" si="3"/>
        <v>un millón de yenes</v>
      </c>
    </row>
    <row r="179" spans="3:10">
      <c r="C179" s="162"/>
      <c r="D179" s="4"/>
      <c r="E179" t="str">
        <f t="shared" si="3"/>
        <v>un millón de yenes</v>
      </c>
    </row>
    <row r="180" spans="3:10">
      <c r="C180" s="162"/>
      <c r="D180" s="4"/>
      <c r="E180" t="str">
        <f t="shared" si="3"/>
        <v>un millón de yenes</v>
      </c>
    </row>
    <row r="181" spans="3:10">
      <c r="C181" s="162"/>
      <c r="D181" s="4"/>
      <c r="E181" t="str">
        <f t="shared" si="3"/>
        <v>un millón de yenes</v>
      </c>
    </row>
    <row r="182" spans="3:10">
      <c r="C182" s="162"/>
      <c r="D182" s="4"/>
      <c r="E182" t="str">
        <f t="shared" si="3"/>
        <v>un millón de yenes</v>
      </c>
    </row>
    <row r="183" spans="3:10">
      <c r="C183" s="162"/>
      <c r="D183" s="4"/>
      <c r="E183" t="str">
        <f t="shared" si="3"/>
        <v>un millón de yenes</v>
      </c>
    </row>
    <row r="184" spans="3:10">
      <c r="C184" s="162"/>
      <c r="D184" s="4"/>
      <c r="E184" t="str">
        <f t="shared" si="3"/>
        <v>un millón de yenes</v>
      </c>
    </row>
    <row r="185" spans="3:10">
      <c r="C185" s="162"/>
      <c r="D185" s="4"/>
      <c r="E185" t="str">
        <f t="shared" si="3"/>
        <v>un millón de yenes</v>
      </c>
    </row>
    <row r="186" spans="3:10">
      <c r="C186" s="162"/>
      <c r="D186" s="4"/>
      <c r="E186" t="str">
        <f t="shared" si="3"/>
        <v>un millón de yenes</v>
      </c>
    </row>
    <row r="187" spans="3:10">
      <c r="C187" s="162"/>
      <c r="D187" s="4"/>
      <c r="E187" t="str">
        <f t="shared" si="3"/>
        <v>un millón de yenes</v>
      </c>
    </row>
    <row r="188" spans="3:10">
      <c r="C188" s="162"/>
      <c r="D188" s="4"/>
      <c r="E188" t="str">
        <f t="shared" si="3"/>
        <v>un millón de yenes</v>
      </c>
    </row>
    <row r="189" spans="3:10">
      <c r="C189" s="162"/>
      <c r="D189" s="4"/>
      <c r="E189" t="str">
        <f t="shared" si="3"/>
        <v>un millón de yenes</v>
      </c>
    </row>
    <row r="191" spans="3:10">
      <c r="C191" t="str">
        <f>lang!A116</f>
        <v>Producto reacondicionado</v>
      </c>
      <c r="D191" t="str">
        <f>lang!A19</f>
        <v>Importe de la transacción (millones de yenes)</v>
      </c>
      <c r="F191" t="str">
        <f>lang!A21</f>
        <v>código</v>
      </c>
      <c r="G191" t="str">
        <f>lang!A22</f>
        <v>Gran clasificación</v>
      </c>
      <c r="H191" s="84" t="str">
        <f>lang!A23</f>
        <v>Clasificación media</v>
      </c>
      <c r="I191" s="84" t="str">
        <f>lang!A24</f>
        <v>Clasificación menor</v>
      </c>
      <c r="J191" s="84" t="str">
        <f>lang!A25</f>
        <v>detalles</v>
      </c>
    </row>
    <row r="192" spans="3:10">
      <c r="C192" s="2" t="s">
        <v>10528</v>
      </c>
      <c r="D192" s="3">
        <v>10</v>
      </c>
      <c r="E192" s="42"/>
      <c r="F192" t="str">
        <f>listS!T3002</f>
        <v>251109</v>
      </c>
      <c r="G192" s="164" t="s">
        <v>5825</v>
      </c>
      <c r="H192" s="163" t="s">
        <v>5883</v>
      </c>
      <c r="I192" s="163" t="s">
        <v>6066</v>
      </c>
      <c r="J192" s="163" t="s">
        <v>10530</v>
      </c>
    </row>
    <row r="193" spans="3:10">
      <c r="C193" s="2" t="s">
        <v>10529</v>
      </c>
      <c r="D193" s="3">
        <v>30</v>
      </c>
      <c r="E193" s="42"/>
      <c r="F193" t="str">
        <f>listS!T3062</f>
        <v>221101</v>
      </c>
      <c r="G193" s="164" t="s">
        <v>5823</v>
      </c>
      <c r="H193" s="163" t="s">
        <v>5880</v>
      </c>
      <c r="I193" s="163" t="s">
        <v>5880</v>
      </c>
      <c r="J193" s="163" t="s">
        <v>10531</v>
      </c>
    </row>
    <row r="194" spans="3:10">
      <c r="C194" s="2"/>
      <c r="D194" s="3"/>
      <c r="E194" s="42"/>
      <c r="F194" t="str">
        <f>listS!T3122</f>
        <v/>
      </c>
      <c r="G194" s="164"/>
      <c r="H194" s="163"/>
      <c r="I194" s="163"/>
      <c r="J194" s="163"/>
    </row>
  </sheetData>
  <sheetProtection algorithmName="SHA-512" hashValue="qIfo614NxRIYC3duRHa81ep55ARta4rm1TtFprt5G2Uu/vfzZ9PjZPbNKn3edmLSZFHTbUtnS4zOPqjjMxsfgA==" saltValue="g7/gU9dPS7YVYDkaKMXbTg==" spinCount="100000" sheet="1" objects="1" scenarios="1"/>
  <phoneticPr fontId="2"/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9">
        <x14:dataValidation type="list" allowBlank="1" showInputMessage="1" showErrorMessage="1" xr:uid="{3E59F6F7-C26B-445A-AE58-31C716B65F2A}">
          <x14:formula1>
            <xm:f>listS!$AK$1:$AK$28</xm:f>
          </x14:formula1>
          <xm:sqref>C7:C14</xm:sqref>
        </x14:dataValidation>
        <x14:dataValidation type="list" allowBlank="1" showInputMessage="1" showErrorMessage="1" xr:uid="{8F306E07-E871-4F5C-9035-5C870884962B}">
          <x14:formula1>
            <xm:f>listS!$AH$1:$AH$900</xm:f>
          </x14:formula1>
          <xm:sqref>C20:C23</xm:sqref>
        </x14:dataValidation>
        <x14:dataValidation type="list" allowBlank="1" showInputMessage="1" showErrorMessage="1" xr:uid="{ECC6A2B1-4CB7-4ED1-8B11-F13077A9A950}">
          <x14:formula1>
            <xm:f>listS!$F$2:$F$25</xm:f>
          </x14:formula1>
          <xm:sqref>G40</xm:sqref>
        </x14:dataValidation>
        <x14:dataValidation type="list" allowBlank="1" showInputMessage="1" showErrorMessage="1" xr:uid="{0D240022-F00E-434D-A0ED-C86DD79360FA}">
          <x14:formula1>
            <xm:f>listS!$AV$1:$AV$11</xm:f>
          </x14:formula1>
          <xm:sqref>E40:E89</xm:sqref>
        </x14:dataValidation>
        <x14:dataValidation type="list" allowBlank="1" showInputMessage="1" showErrorMessage="1" xr:uid="{BD7C6652-105B-4455-A774-2FC1085A22A2}">
          <x14:formula1>
            <xm:f>listS!$AU$1:$AU$20</xm:f>
          </x14:formula1>
          <xm:sqref>C93:C103</xm:sqref>
        </x14:dataValidation>
        <x14:dataValidation type="list" allowBlank="1" showInputMessage="1" showErrorMessage="1" xr:uid="{2B846EE3-47B9-4E08-AB30-2A39275CA4A4}">
          <x14:formula1>
            <xm:f>listS!$AV$26:$AV$29</xm:f>
          </x14:formula1>
          <xm:sqref>G93</xm:sqref>
        </x14:dataValidation>
        <x14:dataValidation type="list" allowBlank="1" showInputMessage="1" showErrorMessage="1" xr:uid="{20FAF9CC-9FBA-4639-B824-84034CBD1A21}">
          <x14:formula1>
            <xm:f>listS!$AV$19:$AV$21</xm:f>
          </x14:formula1>
          <xm:sqref>C107</xm:sqref>
        </x14:dataValidation>
        <x14:dataValidation type="list" allowBlank="1" showInputMessage="1" showErrorMessage="1" xr:uid="{02EFE012-5E29-4792-8CFB-D91C5CE39DE3}">
          <x14:formula1>
            <xm:f>listS!$AP$1:$AP$37</xm:f>
          </x14:formula1>
          <xm:sqref>C170:C189</xm:sqref>
        </x14:dataValidation>
        <x14:dataValidation type="list" allowBlank="1" showInputMessage="1" showErrorMessage="1" xr:uid="{3EA20C82-8DD9-4996-ADE7-5B4D16501355}">
          <x14:formula1>
            <xm:f>listS!$J$2:$J$10</xm:f>
          </x14:formula1>
          <xm:sqref>H40</xm:sqref>
        </x14:dataValidation>
        <x14:dataValidation type="list" allowBlank="1" showInputMessage="1" showErrorMessage="1" xr:uid="{5C540B31-5CE7-477D-BAC6-3022888A86CF}">
          <x14:formula1>
            <xm:f>listS!$F$62:$F$85</xm:f>
          </x14:formula1>
          <xm:sqref>G41</xm:sqref>
        </x14:dataValidation>
        <x14:dataValidation type="list" allowBlank="1" showInputMessage="1" showErrorMessage="1" xr:uid="{F6C97170-54E2-4394-A6CB-94FFA1C190D2}">
          <x14:formula1>
            <xm:f>listS!$F$122:$F$145</xm:f>
          </x14:formula1>
          <xm:sqref>G42</xm:sqref>
        </x14:dataValidation>
        <x14:dataValidation type="list" allowBlank="1" showInputMessage="1" showErrorMessage="1" xr:uid="{32FBE1FF-3171-4EA8-8DB8-503DC488B439}">
          <x14:formula1>
            <xm:f>listS!$F$182:$F$205</xm:f>
          </x14:formula1>
          <xm:sqref>G43</xm:sqref>
        </x14:dataValidation>
        <x14:dataValidation type="list" allowBlank="1" showInputMessage="1" showErrorMessage="1" xr:uid="{9DADE699-2879-49DF-A68E-131CE983B2E2}">
          <x14:formula1>
            <xm:f>listS!$F$242:$F$265</xm:f>
          </x14:formula1>
          <xm:sqref>G44</xm:sqref>
        </x14:dataValidation>
        <x14:dataValidation type="list" allowBlank="1" showInputMessage="1" showErrorMessage="1" xr:uid="{13BB7B89-1B10-4D6B-A4E7-B2D123F98E12}">
          <x14:formula1>
            <xm:f>listS!$F$302:$F$325</xm:f>
          </x14:formula1>
          <xm:sqref>G45</xm:sqref>
        </x14:dataValidation>
        <x14:dataValidation type="list" allowBlank="1" showInputMessage="1" showErrorMessage="1" xr:uid="{BEA44914-C9AF-46C9-8CBB-5FA3F13D746C}">
          <x14:formula1>
            <xm:f>listS!$F$362:$F$385</xm:f>
          </x14:formula1>
          <xm:sqref>G46</xm:sqref>
        </x14:dataValidation>
        <x14:dataValidation type="list" allowBlank="1" showInputMessage="1" showErrorMessage="1" xr:uid="{22BF37D2-DF20-4DC0-A70C-5402D9BEB269}">
          <x14:formula1>
            <xm:f>listS!$F$422:$F$445</xm:f>
          </x14:formula1>
          <xm:sqref>G47</xm:sqref>
        </x14:dataValidation>
        <x14:dataValidation type="list" allowBlank="1" showInputMessage="1" showErrorMessage="1" xr:uid="{95B091B0-146B-4699-B46D-EFB395CD7A9A}">
          <x14:formula1>
            <xm:f>listS!$J$62:$J$70</xm:f>
          </x14:formula1>
          <xm:sqref>H41</xm:sqref>
        </x14:dataValidation>
        <x14:dataValidation type="list" allowBlank="1" showInputMessage="1" showErrorMessage="1" xr:uid="{D07F361E-9AEF-4589-80BE-C1305B5C9A3B}">
          <x14:formula1>
            <xm:f>listS!$J$122:$J$130</xm:f>
          </x14:formula1>
          <xm:sqref>H42</xm:sqref>
        </x14:dataValidation>
        <x14:dataValidation type="list" allowBlank="1" showInputMessage="1" showErrorMessage="1" xr:uid="{703B87B9-F120-49A7-9596-46FD91468FDD}">
          <x14:formula1>
            <xm:f>listS!$J$182:$J$190</xm:f>
          </x14:formula1>
          <xm:sqref>H43</xm:sqref>
        </x14:dataValidation>
        <x14:dataValidation type="list" allowBlank="1" showInputMessage="1" showErrorMessage="1" xr:uid="{AA46391E-1D9C-4A39-A429-C1F0FABF6C7E}">
          <x14:formula1>
            <xm:f>listS!$J$242:$J$250</xm:f>
          </x14:formula1>
          <xm:sqref>H44</xm:sqref>
        </x14:dataValidation>
        <x14:dataValidation type="list" allowBlank="1" showInputMessage="1" showErrorMessage="1" xr:uid="{D1D073EC-EFE7-4FCE-B86F-19EB0C4E0293}">
          <x14:formula1>
            <xm:f>listS!$J$302:$J$310</xm:f>
          </x14:formula1>
          <xm:sqref>H45</xm:sqref>
        </x14:dataValidation>
        <x14:dataValidation type="list" allowBlank="1" showInputMessage="1" showErrorMessage="1" xr:uid="{B5049600-9719-4DC9-B44F-2AA71CB7FED8}">
          <x14:formula1>
            <xm:f>listS!$J$362:$J$370</xm:f>
          </x14:formula1>
          <xm:sqref>H46</xm:sqref>
        </x14:dataValidation>
        <x14:dataValidation type="list" allowBlank="1" showInputMessage="1" showErrorMessage="1" xr:uid="{0F1C5D30-A2C6-4F08-B506-B796CF9AE6FC}">
          <x14:formula1>
            <xm:f>listS!$J$422:$J$430</xm:f>
          </x14:formula1>
          <xm:sqref>H47</xm:sqref>
        </x14:dataValidation>
        <x14:dataValidation type="list" allowBlank="1" showInputMessage="1" showErrorMessage="1" xr:uid="{8D340550-4E18-40B8-B664-27E46F11480C}">
          <x14:formula1>
            <xm:f>listS!$J$482:$J$490</xm:f>
          </x14:formula1>
          <xm:sqref>H48</xm:sqref>
        </x14:dataValidation>
        <x14:dataValidation type="list" allowBlank="1" showInputMessage="1" showErrorMessage="1" xr:uid="{1F1DE1B7-AA86-4AB7-A2E2-05A764D34B8E}">
          <x14:formula1>
            <xm:f>listS!$J$542:$J$550</xm:f>
          </x14:formula1>
          <xm:sqref>H49</xm:sqref>
        </x14:dataValidation>
        <x14:dataValidation type="list" allowBlank="1" showInputMessage="1" showErrorMessage="1" xr:uid="{4F364886-8CB5-40A2-AE93-2417640FF206}">
          <x14:formula1>
            <xm:f>listS!$J$602:$J$610</xm:f>
          </x14:formula1>
          <xm:sqref>H50</xm:sqref>
        </x14:dataValidation>
        <x14:dataValidation type="list" allowBlank="1" showInputMessage="1" showErrorMessage="1" xr:uid="{D8BF777E-0286-4A62-85EC-CE9C37230B71}">
          <x14:formula1>
            <xm:f>listS!$J$662:$J$670</xm:f>
          </x14:formula1>
          <xm:sqref>H51</xm:sqref>
        </x14:dataValidation>
        <x14:dataValidation type="list" allowBlank="1" showInputMessage="1" showErrorMessage="1" xr:uid="{8BE9CEAA-264D-403B-9BDB-B7DA55392B79}">
          <x14:formula1>
            <xm:f>listS!$J$722:$J$730</xm:f>
          </x14:formula1>
          <xm:sqref>H52</xm:sqref>
        </x14:dataValidation>
        <x14:dataValidation type="list" allowBlank="1" showInputMessage="1" showErrorMessage="1" xr:uid="{DA55F4BC-2B1A-4C90-B5CB-EB424AFA9E36}">
          <x14:formula1>
            <xm:f>listS!$J$782:$J$790</xm:f>
          </x14:formula1>
          <xm:sqref>H53</xm:sqref>
        </x14:dataValidation>
        <x14:dataValidation type="list" allowBlank="1" showInputMessage="1" showErrorMessage="1" xr:uid="{5F0765CB-9C78-4142-BEC1-7EE0EDF51E29}">
          <x14:formula1>
            <xm:f>listS!$J$842:$J$850</xm:f>
          </x14:formula1>
          <xm:sqref>H54</xm:sqref>
        </x14:dataValidation>
        <x14:dataValidation type="list" allowBlank="1" showInputMessage="1" showErrorMessage="1" xr:uid="{F1826B8A-FDFA-45E1-AA27-152F509F762F}">
          <x14:formula1>
            <xm:f>listS!$J$902:$J$910</xm:f>
          </x14:formula1>
          <xm:sqref>H55</xm:sqref>
        </x14:dataValidation>
        <x14:dataValidation type="list" allowBlank="1" showInputMessage="1" showErrorMessage="1" xr:uid="{87DC39CA-5F94-41BC-A83E-8FCCF6787944}">
          <x14:formula1>
            <xm:f>listS!$J$962:$J$970</xm:f>
          </x14:formula1>
          <xm:sqref>H56</xm:sqref>
        </x14:dataValidation>
        <x14:dataValidation type="list" allowBlank="1" showInputMessage="1" showErrorMessage="1" xr:uid="{B749A108-483A-49FE-80E8-ED4E3FC009DC}">
          <x14:formula1>
            <xm:f>listS!$J$1022:$J$1030</xm:f>
          </x14:formula1>
          <xm:sqref>H57</xm:sqref>
        </x14:dataValidation>
        <x14:dataValidation type="list" allowBlank="1" showInputMessage="1" showErrorMessage="1" xr:uid="{7359D15E-5643-4B4A-B147-99A2DEFE209D}">
          <x14:formula1>
            <xm:f>listS!$J$1082:$J$1090</xm:f>
          </x14:formula1>
          <xm:sqref>H58</xm:sqref>
        </x14:dataValidation>
        <x14:dataValidation type="list" allowBlank="1" showInputMessage="1" showErrorMessage="1" xr:uid="{02C6211F-3D0E-44FB-B239-F7D8639DA6BB}">
          <x14:formula1>
            <xm:f>listS!$J$1142:$J$1150</xm:f>
          </x14:formula1>
          <xm:sqref>H59</xm:sqref>
        </x14:dataValidation>
        <x14:dataValidation type="list" allowBlank="1" showInputMessage="1" showErrorMessage="1" xr:uid="{3204D488-28A4-473C-8D1F-34C49EFA32DC}">
          <x14:formula1>
            <xm:f>listS!$J$1202:$J$1210</xm:f>
          </x14:formula1>
          <xm:sqref>H60</xm:sqref>
        </x14:dataValidation>
        <x14:dataValidation type="list" allowBlank="1" showInputMessage="1" showErrorMessage="1" xr:uid="{F7B45083-F939-4CA0-BC6D-12CF209A1F7C}">
          <x14:formula1>
            <xm:f>listS!$J$1262:$J$1270</xm:f>
          </x14:formula1>
          <xm:sqref>H61</xm:sqref>
        </x14:dataValidation>
        <x14:dataValidation type="list" allowBlank="1" showInputMessage="1" showErrorMessage="1" xr:uid="{79183D17-0052-4AFB-9DA3-CF4C41155284}">
          <x14:formula1>
            <xm:f>listS!$J$1322:$J$1330</xm:f>
          </x14:formula1>
          <xm:sqref>H62</xm:sqref>
        </x14:dataValidation>
        <x14:dataValidation type="list" allowBlank="1" showInputMessage="1" showErrorMessage="1" xr:uid="{DCA41B64-6523-42F6-AF1F-FAB8A296039F}">
          <x14:formula1>
            <xm:f>listS!$S$2:$S$55</xm:f>
          </x14:formula1>
          <xm:sqref>J40</xm:sqref>
        </x14:dataValidation>
        <x14:dataValidation type="list" allowBlank="1" showInputMessage="1" showErrorMessage="1" xr:uid="{05E8D302-64AA-4CE9-BFDB-A9851C26EA61}">
          <x14:formula1>
            <xm:f>listS!$S$62:$S$115</xm:f>
          </x14:formula1>
          <xm:sqref>J41</xm:sqref>
        </x14:dataValidation>
        <x14:dataValidation type="list" allowBlank="1" showInputMessage="1" showErrorMessage="1" xr:uid="{0BC7A71C-9504-47C6-9F3F-977768DD03CA}">
          <x14:formula1>
            <xm:f>listS!$S$122:$S$175</xm:f>
          </x14:formula1>
          <xm:sqref>J42</xm:sqref>
        </x14:dataValidation>
        <x14:dataValidation type="list" allowBlank="1" showInputMessage="1" showErrorMessage="1" xr:uid="{66A301E0-E1DA-499E-B83D-67769ABB59E0}">
          <x14:formula1>
            <xm:f>listS!$S$182:$S$235</xm:f>
          </x14:formula1>
          <xm:sqref>J43</xm:sqref>
        </x14:dataValidation>
        <x14:dataValidation type="list" allowBlank="1" showInputMessage="1" showErrorMessage="1" xr:uid="{01F2C22C-0896-484C-B3BA-F8CCE379C338}">
          <x14:formula1>
            <xm:f>listS!$S$242:$S$295</xm:f>
          </x14:formula1>
          <xm:sqref>J44</xm:sqref>
        </x14:dataValidation>
        <x14:dataValidation type="list" allowBlank="1" showInputMessage="1" showErrorMessage="1" xr:uid="{B2753EDA-EB55-4D4E-A3A9-9CCC9E9508CC}">
          <x14:formula1>
            <xm:f>listS!$S$302:$S$355</xm:f>
          </x14:formula1>
          <xm:sqref>J45</xm:sqref>
        </x14:dataValidation>
        <x14:dataValidation type="list" allowBlank="1" showInputMessage="1" showErrorMessage="1" xr:uid="{667BFE44-A99A-456F-B16B-8158DCC017E5}">
          <x14:formula1>
            <xm:f>listS!$S$362:$S$415</xm:f>
          </x14:formula1>
          <xm:sqref>J46</xm:sqref>
        </x14:dataValidation>
        <x14:dataValidation type="list" allowBlank="1" showInputMessage="1" showErrorMessage="1" xr:uid="{65F65E14-6916-430A-988A-61A5FE381E72}">
          <x14:formula1>
            <xm:f>listS!$S$422:$S$475</xm:f>
          </x14:formula1>
          <xm:sqref>J47</xm:sqref>
        </x14:dataValidation>
        <x14:dataValidation type="list" allowBlank="1" showInputMessage="1" showErrorMessage="1" xr:uid="{D0903444-AF07-45C5-BDE0-9750DA8B179E}">
          <x14:formula1>
            <xm:f>listS!$S$482:$S$535</xm:f>
          </x14:formula1>
          <xm:sqref>J48</xm:sqref>
        </x14:dataValidation>
        <x14:dataValidation type="list" allowBlank="1" showInputMessage="1" showErrorMessage="1" xr:uid="{CB65B8A7-7B6B-4146-98BD-8F052C92E786}">
          <x14:formula1>
            <xm:f>listS!$S$542:$S$595</xm:f>
          </x14:formula1>
          <xm:sqref>J49</xm:sqref>
        </x14:dataValidation>
        <x14:dataValidation type="list" allowBlank="1" showInputMessage="1" showErrorMessage="1" xr:uid="{B8141101-8AD7-462E-9867-86AF23C3D6B2}">
          <x14:formula1>
            <xm:f>listS!$S$602:$S$655</xm:f>
          </x14:formula1>
          <xm:sqref>J50</xm:sqref>
        </x14:dataValidation>
        <x14:dataValidation type="list" allowBlank="1" showInputMessage="1" showErrorMessage="1" xr:uid="{AE7E72F6-DB17-4035-99E0-69A08002299B}">
          <x14:formula1>
            <xm:f>listS!$S$662:$S$715</xm:f>
          </x14:formula1>
          <xm:sqref>J51</xm:sqref>
        </x14:dataValidation>
        <x14:dataValidation type="list" allowBlank="1" showInputMessage="1" showErrorMessage="1" xr:uid="{AF8C1BE9-54B9-40A0-84C3-D7F2F9369A31}">
          <x14:formula1>
            <xm:f>listS!$S$722:$S$775</xm:f>
          </x14:formula1>
          <xm:sqref>J52</xm:sqref>
        </x14:dataValidation>
        <x14:dataValidation type="list" allowBlank="1" showInputMessage="1" showErrorMessage="1" xr:uid="{79270A42-0CE1-48D6-9979-889C0298FBDC}">
          <x14:formula1>
            <xm:f>listS!$S$782:$S$835</xm:f>
          </x14:formula1>
          <xm:sqref>J53</xm:sqref>
        </x14:dataValidation>
        <x14:dataValidation type="list" allowBlank="1" showInputMessage="1" showErrorMessage="1" xr:uid="{EEB272C5-9C9E-4C76-A005-78A4DD44C39F}">
          <x14:formula1>
            <xm:f>listS!$S$842:$S$895</xm:f>
          </x14:formula1>
          <xm:sqref>J54</xm:sqref>
        </x14:dataValidation>
        <x14:dataValidation type="list" allowBlank="1" showInputMessage="1" showErrorMessage="1" xr:uid="{F8AA1DC6-8A8E-4CAD-9686-49E96091A462}">
          <x14:formula1>
            <xm:f>listS!$S$902:$S$955</xm:f>
          </x14:formula1>
          <xm:sqref>J55</xm:sqref>
        </x14:dataValidation>
        <x14:dataValidation type="list" allowBlank="1" showInputMessage="1" showErrorMessage="1" xr:uid="{B0143D8E-594F-4355-B5E9-1AE3C78C128C}">
          <x14:formula1>
            <xm:f>listS!$S$962:$S$1015</xm:f>
          </x14:formula1>
          <xm:sqref>J56</xm:sqref>
        </x14:dataValidation>
        <x14:dataValidation type="list" allowBlank="1" showInputMessage="1" showErrorMessage="1" xr:uid="{0231B5E5-D053-4CFB-8BF0-D9F371EDCBA5}">
          <x14:formula1>
            <xm:f>listS!$S$1022:$S$1075</xm:f>
          </x14:formula1>
          <xm:sqref>J57</xm:sqref>
        </x14:dataValidation>
        <x14:dataValidation type="list" allowBlank="1" showInputMessage="1" showErrorMessage="1" xr:uid="{37BB0748-866F-4478-A855-D1D266C32639}">
          <x14:formula1>
            <xm:f>listS!$S$1082:$S$1135</xm:f>
          </x14:formula1>
          <xm:sqref>J58</xm:sqref>
        </x14:dataValidation>
        <x14:dataValidation type="list" allowBlank="1" showInputMessage="1" showErrorMessage="1" xr:uid="{9970F1D1-4493-4AE2-A7B6-F3737F095656}">
          <x14:formula1>
            <xm:f>listS!$S$1142:$S$1195</xm:f>
          </x14:formula1>
          <xm:sqref>J59</xm:sqref>
        </x14:dataValidation>
        <x14:dataValidation type="list" allowBlank="1" showInputMessage="1" showErrorMessage="1" xr:uid="{23293E69-9BC0-4868-89C9-2DCAEE3CD4E6}">
          <x14:formula1>
            <xm:f>listS!$S$1202:$S$1255</xm:f>
          </x14:formula1>
          <xm:sqref>J60</xm:sqref>
        </x14:dataValidation>
        <x14:dataValidation type="list" allowBlank="1" showInputMessage="1" showErrorMessage="1" xr:uid="{E1D8AE7F-CE85-477A-B70C-41F6E01FC44B}">
          <x14:formula1>
            <xm:f>listS!$S$1262:$S$1315</xm:f>
          </x14:formula1>
          <xm:sqref>J61</xm:sqref>
        </x14:dataValidation>
        <x14:dataValidation type="list" allowBlank="1" showInputMessage="1" showErrorMessage="1" xr:uid="{4DEC10BC-D344-4EFB-AAE7-DE3E0772D1E9}">
          <x14:formula1>
            <xm:f>listS!$S$1322:$S$1375</xm:f>
          </x14:formula1>
          <xm:sqref>J62</xm:sqref>
        </x14:dataValidation>
        <x14:dataValidation type="list" allowBlank="1" showInputMessage="1" showErrorMessage="1" xr:uid="{C52BC97B-B12B-4008-B1E5-44F45363D57F}">
          <x14:formula1>
            <xm:f>listS!$S$1382:$S$1435</xm:f>
          </x14:formula1>
          <xm:sqref>J63</xm:sqref>
        </x14:dataValidation>
        <x14:dataValidation type="list" allowBlank="1" showInputMessage="1" showErrorMessage="1" xr:uid="{E7138579-B7EB-415A-9FDF-E50A1AEC2EBA}">
          <x14:formula1>
            <xm:f>listS!$S$1442:$S$1495</xm:f>
          </x14:formula1>
          <xm:sqref>J64</xm:sqref>
        </x14:dataValidation>
        <x14:dataValidation type="list" allowBlank="1" showInputMessage="1" showErrorMessage="1" xr:uid="{B5A86F9B-D508-481E-BBF6-BE6435AA257B}">
          <x14:formula1>
            <xm:f>listS!$S$1502:$S$1555</xm:f>
          </x14:formula1>
          <xm:sqref>J65</xm:sqref>
        </x14:dataValidation>
        <x14:dataValidation type="list" allowBlank="1" showInputMessage="1" showErrorMessage="1" xr:uid="{8F0B178F-92DB-400A-B2BD-31EB9F954382}">
          <x14:formula1>
            <xm:f>listS!$S$1562:$S$1615</xm:f>
          </x14:formula1>
          <xm:sqref>J66</xm:sqref>
        </x14:dataValidation>
        <x14:dataValidation type="list" allowBlank="1" showInputMessage="1" showErrorMessage="1" xr:uid="{58E6DA2F-1295-480D-AF82-2B9EADA458B0}">
          <x14:formula1>
            <xm:f>listS!$S$1622:$S$1675</xm:f>
          </x14:formula1>
          <xm:sqref>J67</xm:sqref>
        </x14:dataValidation>
        <x14:dataValidation type="list" allowBlank="1" showInputMessage="1" showErrorMessage="1" xr:uid="{9CC2858F-3671-48B1-A746-3F44378221FF}">
          <x14:formula1>
            <xm:f>listS!$S$1682:$S$1735</xm:f>
          </x14:formula1>
          <xm:sqref>J68</xm:sqref>
        </x14:dataValidation>
        <x14:dataValidation type="list" allowBlank="1" showInputMessage="1" showErrorMessage="1" xr:uid="{41C24E14-7C28-4B41-AF0B-BCBAF0660CE5}">
          <x14:formula1>
            <xm:f>listS!$S$1742:$S$1795</xm:f>
          </x14:formula1>
          <xm:sqref>J69</xm:sqref>
        </x14:dataValidation>
        <x14:dataValidation type="list" allowBlank="1" showInputMessage="1" showErrorMessage="1" xr:uid="{E9BE4226-96C8-46B9-9110-DA89DD082DA8}">
          <x14:formula1>
            <xm:f>listS!$S$1802:$S$1855</xm:f>
          </x14:formula1>
          <xm:sqref>J70</xm:sqref>
        </x14:dataValidation>
        <x14:dataValidation type="list" allowBlank="1" showInputMessage="1" showErrorMessage="1" xr:uid="{148658A9-3AED-43DC-8473-F21D6DA69161}">
          <x14:formula1>
            <xm:f>listS!$S$1862:$S$1915</xm:f>
          </x14:formula1>
          <xm:sqref>J71</xm:sqref>
        </x14:dataValidation>
        <x14:dataValidation type="list" allowBlank="1" showInputMessage="1" showErrorMessage="1" xr:uid="{6CBAD515-19F2-4041-8B4E-FD2BBDF2E29B}">
          <x14:formula1>
            <xm:f>listS!$S$1922:$S$1975</xm:f>
          </x14:formula1>
          <xm:sqref>J72</xm:sqref>
        </x14:dataValidation>
        <x14:dataValidation type="list" allowBlank="1" showInputMessage="1" showErrorMessage="1" xr:uid="{216784FD-0BEB-49EE-8F2C-242800251F80}">
          <x14:formula1>
            <xm:f>listS!$S$1982:$S$2035</xm:f>
          </x14:formula1>
          <xm:sqref>J73</xm:sqref>
        </x14:dataValidation>
        <x14:dataValidation type="list" allowBlank="1" showInputMessage="1" showErrorMessage="1" xr:uid="{938CDF53-2FF2-4F87-BF24-D850389FC74A}">
          <x14:formula1>
            <xm:f>listS!$S$2042:$S$2095</xm:f>
          </x14:formula1>
          <xm:sqref>J74</xm:sqref>
        </x14:dataValidation>
        <x14:dataValidation type="list" allowBlank="1" showInputMessage="1" showErrorMessage="1" xr:uid="{01731A93-BE15-4A0B-AF53-5D7F25CB0DD0}">
          <x14:formula1>
            <xm:f>listS!$S$2102:$S$2155</xm:f>
          </x14:formula1>
          <xm:sqref>J75</xm:sqref>
        </x14:dataValidation>
        <x14:dataValidation type="list" allowBlank="1" showInputMessage="1" showErrorMessage="1" xr:uid="{30F147E4-47A0-4058-86AD-4B0A083C8990}">
          <x14:formula1>
            <xm:f>listS!$S$2162:$S$2215</xm:f>
          </x14:formula1>
          <xm:sqref>J76</xm:sqref>
        </x14:dataValidation>
        <x14:dataValidation type="list" allowBlank="1" showInputMessage="1" showErrorMessage="1" xr:uid="{BC5B16D2-9AE7-4502-967A-B4E198A854AD}">
          <x14:formula1>
            <xm:f>listS!$S$2222:$S$2275</xm:f>
          </x14:formula1>
          <xm:sqref>J77</xm:sqref>
        </x14:dataValidation>
        <x14:dataValidation type="list" allowBlank="1" showInputMessage="1" showErrorMessage="1" xr:uid="{40DCB8CF-3063-4DEF-BE11-1088B61921BF}">
          <x14:formula1>
            <xm:f>listS!$S$2282:$S$2335</xm:f>
          </x14:formula1>
          <xm:sqref>J78</xm:sqref>
        </x14:dataValidation>
        <x14:dataValidation type="list" allowBlank="1" showInputMessage="1" showErrorMessage="1" xr:uid="{D7ADA3BE-F320-4F50-AC95-C32D68A77648}">
          <x14:formula1>
            <xm:f>listS!$S$2342:$S$2395</xm:f>
          </x14:formula1>
          <xm:sqref>J79</xm:sqref>
        </x14:dataValidation>
        <x14:dataValidation type="list" allowBlank="1" showInputMessage="1" showErrorMessage="1" xr:uid="{9C13800C-8AC6-4948-A0CA-62B6921F9200}">
          <x14:formula1>
            <xm:f>listS!$S$2402:$S$2455</xm:f>
          </x14:formula1>
          <xm:sqref>J80</xm:sqref>
        </x14:dataValidation>
        <x14:dataValidation type="list" allowBlank="1" showInputMessage="1" showErrorMessage="1" xr:uid="{3AA51665-B659-4DBE-9505-F20F96D3F5E7}">
          <x14:formula1>
            <xm:f>listS!$S$2462:$S$2515</xm:f>
          </x14:formula1>
          <xm:sqref>J81</xm:sqref>
        </x14:dataValidation>
        <x14:dataValidation type="list" allowBlank="1" showInputMessage="1" showErrorMessage="1" xr:uid="{9B95567E-5749-4446-A06E-A25CCB92373F}">
          <x14:formula1>
            <xm:f>listS!$S$2522:$S$2575</xm:f>
          </x14:formula1>
          <xm:sqref>J82</xm:sqref>
        </x14:dataValidation>
        <x14:dataValidation type="list" allowBlank="1" showInputMessage="1" showErrorMessage="1" xr:uid="{C2D82360-4286-4A54-ADB5-DE56AD9DF617}">
          <x14:formula1>
            <xm:f>listS!$S$2582:$S$2635</xm:f>
          </x14:formula1>
          <xm:sqref>J83</xm:sqref>
        </x14:dataValidation>
        <x14:dataValidation type="list" allowBlank="1" showInputMessage="1" showErrorMessage="1" xr:uid="{9E5F7C84-9440-44C1-BB48-9B378E9C53C6}">
          <x14:formula1>
            <xm:f>listS!$S$2642:$S$2695</xm:f>
          </x14:formula1>
          <xm:sqref>J84</xm:sqref>
        </x14:dataValidation>
        <x14:dataValidation type="list" allowBlank="1" showInputMessage="1" showErrorMessage="1" xr:uid="{E9DE1D6C-B8DD-41E9-84D1-BCF14A947400}">
          <x14:formula1>
            <xm:f>listS!$S$2702:$S$2755</xm:f>
          </x14:formula1>
          <xm:sqref>J85</xm:sqref>
        </x14:dataValidation>
        <x14:dataValidation type="list" allowBlank="1" showInputMessage="1" showErrorMessage="1" xr:uid="{33B5781B-41B8-489C-AF34-147F63D03DCE}">
          <x14:formula1>
            <xm:f>listS!$S$2762:$S$2815</xm:f>
          </x14:formula1>
          <xm:sqref>J86</xm:sqref>
        </x14:dataValidation>
        <x14:dataValidation type="list" allowBlank="1" showInputMessage="1" showErrorMessage="1" xr:uid="{2110B8AD-26CB-485F-AE41-7011D8F65B9C}">
          <x14:formula1>
            <xm:f>listS!$S$2822:$S$2875</xm:f>
          </x14:formula1>
          <xm:sqref>J87</xm:sqref>
        </x14:dataValidation>
        <x14:dataValidation type="list" allowBlank="1" showInputMessage="1" showErrorMessage="1" xr:uid="{F6ED6294-EB6A-4202-BA4F-8EC25DF3D6AC}">
          <x14:formula1>
            <xm:f>listS!$S$2882:$S$2935</xm:f>
          </x14:formula1>
          <xm:sqref>J88</xm:sqref>
        </x14:dataValidation>
        <x14:dataValidation type="list" allowBlank="1" showInputMessage="1" showErrorMessage="1" xr:uid="{4EB1A683-DED1-4FE5-86E1-68E8EEBA1842}">
          <x14:formula1>
            <xm:f>listS!$S$2942:$S$2995</xm:f>
          </x14:formula1>
          <xm:sqref>J89</xm:sqref>
        </x14:dataValidation>
        <x14:dataValidation type="list" allowBlank="1" showInputMessage="1" showErrorMessage="1" xr:uid="{6006170E-B9AB-4224-BF3F-BE721CBBAB04}">
          <x14:formula1>
            <xm:f>listS!$N$2:$N$25</xm:f>
          </x14:formula1>
          <xm:sqref>I40</xm:sqref>
        </x14:dataValidation>
        <x14:dataValidation type="list" allowBlank="1" showInputMessage="1" showErrorMessage="1" xr:uid="{5DB91446-A853-48CE-9551-62BA4FE2CB97}">
          <x14:formula1>
            <xm:f>listS!$N$62:$N$85</xm:f>
          </x14:formula1>
          <xm:sqref>I41</xm:sqref>
        </x14:dataValidation>
        <x14:dataValidation type="list" allowBlank="1" showInputMessage="1" showErrorMessage="1" xr:uid="{BADB8745-31B4-4046-AC21-9402996AB322}">
          <x14:formula1>
            <xm:f>listS!$N$122:$N$145</xm:f>
          </x14:formula1>
          <xm:sqref>I42</xm:sqref>
        </x14:dataValidation>
        <x14:dataValidation type="list" allowBlank="1" showInputMessage="1" showErrorMessage="1" xr:uid="{1F0A7B26-FF0F-4271-BCB8-D4CEC0F8A59E}">
          <x14:formula1>
            <xm:f>listS!$N$182:$N$205</xm:f>
          </x14:formula1>
          <xm:sqref>I43</xm:sqref>
        </x14:dataValidation>
        <x14:dataValidation type="list" allowBlank="1" showInputMessage="1" showErrorMessage="1" xr:uid="{C8F6D32A-8613-45A8-BAB1-4F52BBCDD1F4}">
          <x14:formula1>
            <xm:f>listS!$N$242:$N$265</xm:f>
          </x14:formula1>
          <xm:sqref>I44</xm:sqref>
        </x14:dataValidation>
        <x14:dataValidation type="list" allowBlank="1" showInputMessage="1" showErrorMessage="1" xr:uid="{49A7FA3E-63BE-415A-93D8-CF0F14B48387}">
          <x14:formula1>
            <xm:f>listS!$N$302:$N$325</xm:f>
          </x14:formula1>
          <xm:sqref>I45</xm:sqref>
        </x14:dataValidation>
        <x14:dataValidation type="list" allowBlank="1" showInputMessage="1" showErrorMessage="1" xr:uid="{829197B0-8013-4DF8-AB3B-FB860B1263F2}">
          <x14:formula1>
            <xm:f>listS!$N$362:$N$385</xm:f>
          </x14:formula1>
          <xm:sqref>I46</xm:sqref>
        </x14:dataValidation>
        <x14:dataValidation type="list" allowBlank="1" showInputMessage="1" showErrorMessage="1" xr:uid="{1A285383-AA3B-4C06-A83A-0B721EF33A8B}">
          <x14:formula1>
            <xm:f>listS!$N$422:$N$445</xm:f>
          </x14:formula1>
          <xm:sqref>I47</xm:sqref>
        </x14:dataValidation>
        <x14:dataValidation type="list" allowBlank="1" showInputMessage="1" showErrorMessage="1" xr:uid="{48772784-1763-413E-8256-630244EAF22B}">
          <x14:formula1>
            <xm:f>listS!$N$482:$N$505</xm:f>
          </x14:formula1>
          <xm:sqref>I48</xm:sqref>
        </x14:dataValidation>
        <x14:dataValidation type="list" allowBlank="1" showInputMessage="1" showErrorMessage="1" xr:uid="{C4136F6B-C6A0-4F0C-8A7A-47FBDAAF76A3}">
          <x14:formula1>
            <xm:f>listS!$N$542:$N$565</xm:f>
          </x14:formula1>
          <xm:sqref>I49</xm:sqref>
        </x14:dataValidation>
        <x14:dataValidation type="list" allowBlank="1" showInputMessage="1" showErrorMessage="1" xr:uid="{9546E02A-FE34-44DB-B0F6-251B5BB4DA41}">
          <x14:formula1>
            <xm:f>listS!$N$602:$N$625</xm:f>
          </x14:formula1>
          <xm:sqref>I50</xm:sqref>
        </x14:dataValidation>
        <x14:dataValidation type="list" allowBlank="1" showInputMessage="1" showErrorMessage="1" xr:uid="{BB0695D9-642C-4B0B-9526-992FBDD09F96}">
          <x14:formula1>
            <xm:f>listS!$N$662:$N$685</xm:f>
          </x14:formula1>
          <xm:sqref>I51</xm:sqref>
        </x14:dataValidation>
        <x14:dataValidation type="list" allowBlank="1" showInputMessage="1" showErrorMessage="1" xr:uid="{7E7FF38D-082F-4EFE-9C40-7565E4DB15E0}">
          <x14:formula1>
            <xm:f>listS!$N$722:$N$745</xm:f>
          </x14:formula1>
          <xm:sqref>I52</xm:sqref>
        </x14:dataValidation>
        <x14:dataValidation type="list" allowBlank="1" showInputMessage="1" showErrorMessage="1" xr:uid="{71E44428-A7BE-446F-A448-7DBC93000F3C}">
          <x14:formula1>
            <xm:f>listS!$N$782:$N$805</xm:f>
          </x14:formula1>
          <xm:sqref>I53</xm:sqref>
        </x14:dataValidation>
        <x14:dataValidation type="list" allowBlank="1" showInputMessage="1" showErrorMessage="1" xr:uid="{5EEC44BF-6DEE-42DF-BD00-83E6845C9CA1}">
          <x14:formula1>
            <xm:f>listS!$N$842:$N$865</xm:f>
          </x14:formula1>
          <xm:sqref>I54</xm:sqref>
        </x14:dataValidation>
        <x14:dataValidation type="list" allowBlank="1" showInputMessage="1" showErrorMessage="1" xr:uid="{4AA43A20-2CF3-42F8-9E74-170D2DEB1053}">
          <x14:formula1>
            <xm:f>listS!$N$902:$N$925</xm:f>
          </x14:formula1>
          <xm:sqref>I55</xm:sqref>
        </x14:dataValidation>
        <x14:dataValidation type="list" allowBlank="1" showInputMessage="1" showErrorMessage="1" xr:uid="{A4D3380C-F4BD-4D60-A77C-0FA8E763B8C2}">
          <x14:formula1>
            <xm:f>listS!$N$962:$N$985</xm:f>
          </x14:formula1>
          <xm:sqref>I56</xm:sqref>
        </x14:dataValidation>
        <x14:dataValidation type="list" allowBlank="1" showInputMessage="1" showErrorMessage="1" xr:uid="{6978CE0C-757B-4889-85AD-B9B68BF4DAF0}">
          <x14:formula1>
            <xm:f>listS!$N$1022:$N$1045</xm:f>
          </x14:formula1>
          <xm:sqref>I57</xm:sqref>
        </x14:dataValidation>
        <x14:dataValidation type="list" allowBlank="1" showInputMessage="1" showErrorMessage="1" xr:uid="{186B859D-08DF-46A6-BF6B-48E454E8E3CC}">
          <x14:formula1>
            <xm:f>listS!$N$1082:$N$1105</xm:f>
          </x14:formula1>
          <xm:sqref>I58</xm:sqref>
        </x14:dataValidation>
        <x14:dataValidation type="list" allowBlank="1" showInputMessage="1" showErrorMessage="1" xr:uid="{4C73A8CA-3D8B-4D20-82B8-628F9A327EE1}">
          <x14:formula1>
            <xm:f>listS!$N$1142:$N$1165</xm:f>
          </x14:formula1>
          <xm:sqref>I59</xm:sqref>
        </x14:dataValidation>
        <x14:dataValidation type="list" allowBlank="1" showInputMessage="1" showErrorMessage="1" xr:uid="{9E2801E6-029F-457E-9A1E-2AF0832A6D5E}">
          <x14:formula1>
            <xm:f>listS!$N$1202:$N$1225</xm:f>
          </x14:formula1>
          <xm:sqref>I60</xm:sqref>
        </x14:dataValidation>
        <x14:dataValidation type="list" allowBlank="1" showInputMessage="1" showErrorMessage="1" xr:uid="{85EA8948-79B4-440E-A9CB-FBE61E25E99D}">
          <x14:formula1>
            <xm:f>listS!$N$1262:$N$1285</xm:f>
          </x14:formula1>
          <xm:sqref>I61</xm:sqref>
        </x14:dataValidation>
        <x14:dataValidation type="list" allowBlank="1" showInputMessage="1" showErrorMessage="1" xr:uid="{5124591B-DF41-4327-8D8F-A425754D37BB}">
          <x14:formula1>
            <xm:f>listS!$N$1322:$N$1345</xm:f>
          </x14:formula1>
          <xm:sqref>I62</xm:sqref>
        </x14:dataValidation>
        <x14:dataValidation type="list" allowBlank="1" showInputMessage="1" showErrorMessage="1" xr:uid="{D021B3AC-761E-44BA-BD8C-D298F85E2533}">
          <x14:formula1>
            <xm:f>listS!$N$1382:$N$1405</xm:f>
          </x14:formula1>
          <xm:sqref>I63</xm:sqref>
        </x14:dataValidation>
        <x14:dataValidation type="list" allowBlank="1" showInputMessage="1" showErrorMessage="1" xr:uid="{080C152F-BB45-4924-A6D5-D49C9C7985E5}">
          <x14:formula1>
            <xm:f>listS!$N$1442:$N$1465</xm:f>
          </x14:formula1>
          <xm:sqref>I64</xm:sqref>
        </x14:dataValidation>
        <x14:dataValidation type="list" allowBlank="1" showInputMessage="1" showErrorMessage="1" xr:uid="{5E430BDC-1BA6-447D-A56D-AEDD6B093A65}">
          <x14:formula1>
            <xm:f>listS!$N$1502:$N$1525</xm:f>
          </x14:formula1>
          <xm:sqref>I65</xm:sqref>
        </x14:dataValidation>
        <x14:dataValidation type="list" allowBlank="1" showInputMessage="1" showErrorMessage="1" xr:uid="{EC5D8642-E577-4AF3-BDB0-2DFA8FB15900}">
          <x14:formula1>
            <xm:f>listS!$N$1562:$N$1585</xm:f>
          </x14:formula1>
          <xm:sqref>I66</xm:sqref>
        </x14:dataValidation>
        <x14:dataValidation type="list" allowBlank="1" showInputMessage="1" showErrorMessage="1" xr:uid="{0DAC6EFE-7A85-40DF-9CCD-7FC0619606A9}">
          <x14:formula1>
            <xm:f>listS!$N$1622:$N$1645</xm:f>
          </x14:formula1>
          <xm:sqref>I67</xm:sqref>
        </x14:dataValidation>
        <x14:dataValidation type="list" allowBlank="1" showInputMessage="1" showErrorMessage="1" xr:uid="{8819A854-D4D6-44CB-A51F-57030EC6FA6F}">
          <x14:formula1>
            <xm:f>listS!$N$1682:$N$1705</xm:f>
          </x14:formula1>
          <xm:sqref>I68</xm:sqref>
        </x14:dataValidation>
        <x14:dataValidation type="list" allowBlank="1" showInputMessage="1" showErrorMessage="1" xr:uid="{8659373E-A33C-4C0B-8DF8-D85873D8B02A}">
          <x14:formula1>
            <xm:f>listS!$N$1742:$N$1765</xm:f>
          </x14:formula1>
          <xm:sqref>I69</xm:sqref>
        </x14:dataValidation>
        <x14:dataValidation type="list" allowBlank="1" showInputMessage="1" showErrorMessage="1" xr:uid="{635CADC7-7AEA-4375-94EB-40E38F6AED15}">
          <x14:formula1>
            <xm:f>listS!$N$1802:$N$1825</xm:f>
          </x14:formula1>
          <xm:sqref>I70</xm:sqref>
        </x14:dataValidation>
        <x14:dataValidation type="list" allowBlank="1" showInputMessage="1" showErrorMessage="1" xr:uid="{FFA2CC6D-ECDB-444D-B020-1C51981EC774}">
          <x14:formula1>
            <xm:f>listS!$N$1862:$N$1885</xm:f>
          </x14:formula1>
          <xm:sqref>I71</xm:sqref>
        </x14:dataValidation>
        <x14:dataValidation type="list" allowBlank="1" showInputMessage="1" showErrorMessage="1" xr:uid="{3796F025-4233-46FF-ABAC-B666CF5D0EAE}">
          <x14:formula1>
            <xm:f>listS!$N$1922:$N$1945</xm:f>
          </x14:formula1>
          <xm:sqref>I72</xm:sqref>
        </x14:dataValidation>
        <x14:dataValidation type="list" allowBlank="1" showInputMessage="1" showErrorMessage="1" xr:uid="{C95D4238-FEAA-4C59-BBB4-1C3214180E8D}">
          <x14:formula1>
            <xm:f>listS!$N$1982:$N$2005</xm:f>
          </x14:formula1>
          <xm:sqref>I73</xm:sqref>
        </x14:dataValidation>
        <x14:dataValidation type="list" allowBlank="1" showInputMessage="1" showErrorMessage="1" xr:uid="{2BEF76C0-029F-47C4-A1AA-4F07FCA028CD}">
          <x14:formula1>
            <xm:f>listS!$N$2042:$N$2065</xm:f>
          </x14:formula1>
          <xm:sqref>I74</xm:sqref>
        </x14:dataValidation>
        <x14:dataValidation type="list" allowBlank="1" showInputMessage="1" showErrorMessage="1" xr:uid="{9A63F202-5795-4627-886C-D04074C5F1CD}">
          <x14:formula1>
            <xm:f>listS!$N$2102:$N$2125</xm:f>
          </x14:formula1>
          <xm:sqref>I75</xm:sqref>
        </x14:dataValidation>
        <x14:dataValidation type="list" allowBlank="1" showInputMessage="1" showErrorMessage="1" xr:uid="{0CE1A5FA-508F-4B0F-8479-0AD904F3C063}">
          <x14:formula1>
            <xm:f>listS!$N$2162:$N$2185</xm:f>
          </x14:formula1>
          <xm:sqref>I76</xm:sqref>
        </x14:dataValidation>
        <x14:dataValidation type="list" allowBlank="1" showInputMessage="1" showErrorMessage="1" xr:uid="{A7367FEB-DB24-4A55-8B89-D1F5A6A6C5E0}">
          <x14:formula1>
            <xm:f>listS!$N$2222:$N$2245</xm:f>
          </x14:formula1>
          <xm:sqref>I77</xm:sqref>
        </x14:dataValidation>
        <x14:dataValidation type="list" allowBlank="1" showInputMessage="1" showErrorMessage="1" xr:uid="{46A55634-3619-4A3B-B79C-C27375F3EEB0}">
          <x14:formula1>
            <xm:f>listS!$N$2282:$N$2305</xm:f>
          </x14:formula1>
          <xm:sqref>I78</xm:sqref>
        </x14:dataValidation>
        <x14:dataValidation type="list" allowBlank="1" showInputMessage="1" showErrorMessage="1" xr:uid="{3C56D631-B482-44AD-A233-FED4666B80BB}">
          <x14:formula1>
            <xm:f>listS!$N$2342:$N$2365</xm:f>
          </x14:formula1>
          <xm:sqref>I79</xm:sqref>
        </x14:dataValidation>
        <x14:dataValidation type="list" allowBlank="1" showInputMessage="1" showErrorMessage="1" xr:uid="{499E44DC-984C-47C6-B6E8-039E1EBF6436}">
          <x14:formula1>
            <xm:f>listS!$N$2402:$N$2425</xm:f>
          </x14:formula1>
          <xm:sqref>I80</xm:sqref>
        </x14:dataValidation>
        <x14:dataValidation type="list" allowBlank="1" showInputMessage="1" showErrorMessage="1" xr:uid="{69FEDF4B-2D8D-481F-9F0F-F28E9FB708B3}">
          <x14:formula1>
            <xm:f>listS!$N$2462:$N$2485</xm:f>
          </x14:formula1>
          <xm:sqref>I81</xm:sqref>
        </x14:dataValidation>
        <x14:dataValidation type="list" allowBlank="1" showInputMessage="1" showErrorMessage="1" xr:uid="{F9F7BDCD-812B-49BA-B29A-872FE342E7FE}">
          <x14:formula1>
            <xm:f>listS!$N$2522:$N$2545</xm:f>
          </x14:formula1>
          <xm:sqref>I82</xm:sqref>
        </x14:dataValidation>
        <x14:dataValidation type="list" allowBlank="1" showInputMessage="1" showErrorMessage="1" xr:uid="{482D5DC9-4AD1-4371-BF4E-551AEAD6A2AF}">
          <x14:formula1>
            <xm:f>listS!$N$2582:$N$2605</xm:f>
          </x14:formula1>
          <xm:sqref>I83</xm:sqref>
        </x14:dataValidation>
        <x14:dataValidation type="list" allowBlank="1" showInputMessage="1" showErrorMessage="1" xr:uid="{90CDA598-8169-48E6-920B-4EF8B229FFA2}">
          <x14:formula1>
            <xm:f>listS!$N$2642:$N$2665</xm:f>
          </x14:formula1>
          <xm:sqref>I84</xm:sqref>
        </x14:dataValidation>
        <x14:dataValidation type="list" allowBlank="1" showInputMessage="1" showErrorMessage="1" xr:uid="{566EA261-27DA-4634-8B9B-933E6CD693F3}">
          <x14:formula1>
            <xm:f>listS!$N$2702:$N$2725</xm:f>
          </x14:formula1>
          <xm:sqref>I85</xm:sqref>
        </x14:dataValidation>
        <x14:dataValidation type="list" allowBlank="1" showInputMessage="1" showErrorMessage="1" xr:uid="{C8CCCE13-D9CC-4FC5-925C-2D02F5FF9ED1}">
          <x14:formula1>
            <xm:f>listS!$N$2762:$N$2785</xm:f>
          </x14:formula1>
          <xm:sqref>I86</xm:sqref>
        </x14:dataValidation>
        <x14:dataValidation type="list" allowBlank="1" showInputMessage="1" showErrorMessage="1" xr:uid="{96D3FA8B-944B-4FB3-974B-93D1FCBC6FFD}">
          <x14:formula1>
            <xm:f>listS!$N$2822:$N$2845</xm:f>
          </x14:formula1>
          <xm:sqref>I87</xm:sqref>
        </x14:dataValidation>
        <x14:dataValidation type="list" allowBlank="1" showInputMessage="1" showErrorMessage="1" xr:uid="{384505FF-B551-4582-A258-1C499A9AC0C3}">
          <x14:formula1>
            <xm:f>listS!$N$2882:$N$2905</xm:f>
          </x14:formula1>
          <xm:sqref>I88</xm:sqref>
        </x14:dataValidation>
        <x14:dataValidation type="list" allowBlank="1" showInputMessage="1" showErrorMessage="1" xr:uid="{9A680085-351A-48E8-886B-C5F0471B5E6C}">
          <x14:formula1>
            <xm:f>listS!$N$2942:$N$2965</xm:f>
          </x14:formula1>
          <xm:sqref>I89</xm:sqref>
        </x14:dataValidation>
        <x14:dataValidation type="list" allowBlank="1" showInputMessage="1" showErrorMessage="1" xr:uid="{2EF1975C-7E3A-4BAF-AAD5-BEA9B1A70221}">
          <x14:formula1>
            <xm:f>listS!$J$1382:$J$1390</xm:f>
          </x14:formula1>
          <xm:sqref>H63</xm:sqref>
        </x14:dataValidation>
        <x14:dataValidation type="list" allowBlank="1" showInputMessage="1" showErrorMessage="1" xr:uid="{91A2CC74-3C1C-4B31-A377-0246ED5DB913}">
          <x14:formula1>
            <xm:f>listS!$J$1442:$J$1450</xm:f>
          </x14:formula1>
          <xm:sqref>H64</xm:sqref>
        </x14:dataValidation>
        <x14:dataValidation type="list" allowBlank="1" showInputMessage="1" showErrorMessage="1" xr:uid="{D6357DEB-0243-47BA-9251-2CEA2037F2B0}">
          <x14:formula1>
            <xm:f>listS!$J$1502:$J$1510</xm:f>
          </x14:formula1>
          <xm:sqref>H65</xm:sqref>
        </x14:dataValidation>
        <x14:dataValidation type="list" allowBlank="1" showInputMessage="1" showErrorMessage="1" xr:uid="{7880FADA-4074-477E-8A5D-417C9C183B6F}">
          <x14:formula1>
            <xm:f>listS!$J$1562:$J$1570</xm:f>
          </x14:formula1>
          <xm:sqref>H66</xm:sqref>
        </x14:dataValidation>
        <x14:dataValidation type="list" allowBlank="1" showInputMessage="1" showErrorMessage="1" xr:uid="{CBB8F0BA-574A-4524-8C5B-BC6677EB2865}">
          <x14:formula1>
            <xm:f>listS!$J$1622:$J$1630</xm:f>
          </x14:formula1>
          <xm:sqref>H67</xm:sqref>
        </x14:dataValidation>
        <x14:dataValidation type="list" allowBlank="1" showInputMessage="1" showErrorMessage="1" xr:uid="{D1428798-86F0-4087-BA3B-C0AA1D5E40FA}">
          <x14:formula1>
            <xm:f>listS!$J$1682:$J$1690</xm:f>
          </x14:formula1>
          <xm:sqref>H68</xm:sqref>
        </x14:dataValidation>
        <x14:dataValidation type="list" allowBlank="1" showInputMessage="1" showErrorMessage="1" xr:uid="{1BF0CDFA-7D95-4BA2-95D5-5A58CDD9E188}">
          <x14:formula1>
            <xm:f>listS!$J$1742:$J$1750</xm:f>
          </x14:formula1>
          <xm:sqref>H69</xm:sqref>
        </x14:dataValidation>
        <x14:dataValidation type="list" allowBlank="1" showInputMessage="1" showErrorMessage="1" xr:uid="{BB55AE3C-4BB5-4256-A541-FF4A62A7399D}">
          <x14:formula1>
            <xm:f>listS!$J$1802:$J$1810</xm:f>
          </x14:formula1>
          <xm:sqref>H70</xm:sqref>
        </x14:dataValidation>
        <x14:dataValidation type="list" allowBlank="1" showInputMessage="1" showErrorMessage="1" xr:uid="{2A83E0B6-7751-43FC-B1BF-42DC462E01E4}">
          <x14:formula1>
            <xm:f>listS!$J$1862:$J$1870</xm:f>
          </x14:formula1>
          <xm:sqref>H71</xm:sqref>
        </x14:dataValidation>
        <x14:dataValidation type="list" allowBlank="1" showInputMessage="1" showErrorMessage="1" xr:uid="{0E03B43A-34F9-4908-AA00-70AD3E6D9138}">
          <x14:formula1>
            <xm:f>listS!$J$1922:$J$1930</xm:f>
          </x14:formula1>
          <xm:sqref>H72</xm:sqref>
        </x14:dataValidation>
        <x14:dataValidation type="list" allowBlank="1" showInputMessage="1" showErrorMessage="1" xr:uid="{9DB6B9AE-152F-44AB-946B-87C2C2FF76A1}">
          <x14:formula1>
            <xm:f>listS!$J$1982:$J$1990</xm:f>
          </x14:formula1>
          <xm:sqref>H73</xm:sqref>
        </x14:dataValidation>
        <x14:dataValidation type="list" allowBlank="1" showInputMessage="1" showErrorMessage="1" xr:uid="{6450615A-1337-4724-A926-F693B3092828}">
          <x14:formula1>
            <xm:f>listS!$J$2042:$J$2050</xm:f>
          </x14:formula1>
          <xm:sqref>H74</xm:sqref>
        </x14:dataValidation>
        <x14:dataValidation type="list" allowBlank="1" showInputMessage="1" showErrorMessage="1" xr:uid="{3FF27E8B-2D1B-4188-9677-2308C6DD99C6}">
          <x14:formula1>
            <xm:f>listS!$J$2102:$J$2110</xm:f>
          </x14:formula1>
          <xm:sqref>H75</xm:sqref>
        </x14:dataValidation>
        <x14:dataValidation type="list" allowBlank="1" showInputMessage="1" showErrorMessage="1" xr:uid="{47590A16-6868-4391-A3C5-7D565536B4A0}">
          <x14:formula1>
            <xm:f>listS!$J$2162:$J$2170</xm:f>
          </x14:formula1>
          <xm:sqref>H76</xm:sqref>
        </x14:dataValidation>
        <x14:dataValidation type="list" allowBlank="1" showInputMessage="1" showErrorMessage="1" xr:uid="{94835AD8-8805-4C64-BFB8-5A42B92D0537}">
          <x14:formula1>
            <xm:f>listS!$J$2222:$J$2230</xm:f>
          </x14:formula1>
          <xm:sqref>H77</xm:sqref>
        </x14:dataValidation>
        <x14:dataValidation type="list" allowBlank="1" showInputMessage="1" showErrorMessage="1" xr:uid="{887D7F56-D77A-44BC-BC45-CE9B192497D8}">
          <x14:formula1>
            <xm:f>listS!$J$2282:$J$2290</xm:f>
          </x14:formula1>
          <xm:sqref>H78</xm:sqref>
        </x14:dataValidation>
        <x14:dataValidation type="list" allowBlank="1" showInputMessage="1" showErrorMessage="1" xr:uid="{D5AFCCE2-D3A0-4AEF-8F30-B0FF4D39758B}">
          <x14:formula1>
            <xm:f>listS!$J$2342:$J$2350</xm:f>
          </x14:formula1>
          <xm:sqref>H79</xm:sqref>
        </x14:dataValidation>
        <x14:dataValidation type="list" allowBlank="1" showInputMessage="1" showErrorMessage="1" xr:uid="{68F13D84-A2DE-4EEE-9E8D-A7AEF854BFF0}">
          <x14:formula1>
            <xm:f>listS!$J$2402:$J$2410</xm:f>
          </x14:formula1>
          <xm:sqref>H80</xm:sqref>
        </x14:dataValidation>
        <x14:dataValidation type="list" allowBlank="1" showInputMessage="1" showErrorMessage="1" xr:uid="{D2DA5582-12D5-4300-AD33-F15F28077936}">
          <x14:formula1>
            <xm:f>listS!$J$2462:$J$2470</xm:f>
          </x14:formula1>
          <xm:sqref>H81</xm:sqref>
        </x14:dataValidation>
        <x14:dataValidation type="list" allowBlank="1" showInputMessage="1" showErrorMessage="1" xr:uid="{BAB2FF7D-3EE7-42B8-B2A3-4C0A051E89F7}">
          <x14:formula1>
            <xm:f>listS!$J$2522:$J$2530</xm:f>
          </x14:formula1>
          <xm:sqref>H82</xm:sqref>
        </x14:dataValidation>
        <x14:dataValidation type="list" allowBlank="1" showInputMessage="1" showErrorMessage="1" xr:uid="{48355331-0B01-4952-AC23-E23755D4F609}">
          <x14:formula1>
            <xm:f>listS!$J$2582:$J$2590</xm:f>
          </x14:formula1>
          <xm:sqref>H83</xm:sqref>
        </x14:dataValidation>
        <x14:dataValidation type="list" allowBlank="1" showInputMessage="1" showErrorMessage="1" xr:uid="{77841F29-0614-4C85-90DF-5609DBAD2056}">
          <x14:formula1>
            <xm:f>listS!$J$2642:$J$2650</xm:f>
          </x14:formula1>
          <xm:sqref>H84</xm:sqref>
        </x14:dataValidation>
        <x14:dataValidation type="list" allowBlank="1" showInputMessage="1" showErrorMessage="1" xr:uid="{664D5A5A-5F6E-4903-AA6D-6296B0F393BF}">
          <x14:formula1>
            <xm:f>listS!$J$2702:$J$2710</xm:f>
          </x14:formula1>
          <xm:sqref>H85</xm:sqref>
        </x14:dataValidation>
        <x14:dataValidation type="list" allowBlank="1" showInputMessage="1" showErrorMessage="1" xr:uid="{8D089581-B233-4DA8-A197-1FFAF1D2BE44}">
          <x14:formula1>
            <xm:f>listS!$J$2762:$J$2770</xm:f>
          </x14:formula1>
          <xm:sqref>H86</xm:sqref>
        </x14:dataValidation>
        <x14:dataValidation type="list" allowBlank="1" showInputMessage="1" showErrorMessage="1" xr:uid="{056CB12A-A831-4FB9-A2C5-1CC3C32DD44A}">
          <x14:formula1>
            <xm:f>listS!$J$2822:$J$2830</xm:f>
          </x14:formula1>
          <xm:sqref>H87</xm:sqref>
        </x14:dataValidation>
        <x14:dataValidation type="list" allowBlank="1" showInputMessage="1" showErrorMessage="1" xr:uid="{7B3995AC-642A-4EA0-9483-823AD4BD05D9}">
          <x14:formula1>
            <xm:f>listS!$J$2882:$J$2890</xm:f>
          </x14:formula1>
          <xm:sqref>H88</xm:sqref>
        </x14:dataValidation>
        <x14:dataValidation type="list" allowBlank="1" showInputMessage="1" showErrorMessage="1" xr:uid="{511AFD9F-EC02-40B4-BEC9-0A54867B7EBE}">
          <x14:formula1>
            <xm:f>listS!$J$2942:$J$2950</xm:f>
          </x14:formula1>
          <xm:sqref>H89</xm:sqref>
        </x14:dataValidation>
        <x14:dataValidation type="list" allowBlank="1" showInputMessage="1" showErrorMessage="1" xr:uid="{78C0A87E-57C5-41CD-BDE5-A88992610F74}">
          <x14:formula1>
            <xm:f>listS!$F$3002:$F$3025</xm:f>
          </x14:formula1>
          <xm:sqref>G192</xm:sqref>
        </x14:dataValidation>
        <x14:dataValidation type="list" allowBlank="1" showInputMessage="1" showErrorMessage="1" xr:uid="{D9CEED41-3FE5-4572-B649-C76B093B20E6}">
          <x14:formula1>
            <xm:f>listS!$N$3002:$N$3010</xm:f>
          </x14:formula1>
          <xm:sqref>I192</xm:sqref>
        </x14:dataValidation>
        <x14:dataValidation type="list" allowBlank="1" showInputMessage="1" showErrorMessage="1" xr:uid="{59381742-AB30-4925-8AC3-17C9CEB96B17}">
          <x14:formula1>
            <xm:f>listS!$S$3002:$S$3053</xm:f>
          </x14:formula1>
          <xm:sqref>J192</xm:sqref>
        </x14:dataValidation>
        <x14:dataValidation type="list" allowBlank="1" showInputMessage="1" showErrorMessage="1" xr:uid="{D3303106-6FBE-4EB2-A97C-315A073A937A}">
          <x14:formula1>
            <xm:f>listS!$S$3062:$S$3113</xm:f>
          </x14:formula1>
          <xm:sqref>J193:J194</xm:sqref>
        </x14:dataValidation>
        <x14:dataValidation type="list" allowBlank="1" showInputMessage="1" showErrorMessage="1" xr:uid="{0BA8CC82-079B-47BB-A514-7BCA4ED7ABDA}">
          <x14:formula1>
            <xm:f>listS!$N$3062:$N$3084</xm:f>
          </x14:formula1>
          <xm:sqref>I193</xm:sqref>
        </x14:dataValidation>
        <x14:dataValidation type="list" allowBlank="1" showInputMessage="1" showErrorMessage="1" xr:uid="{5C960F49-0181-49FB-A64B-97AB4D4E9C9D}">
          <x14:formula1>
            <xm:f>listS!$J$3062:$J$3070</xm:f>
          </x14:formula1>
          <xm:sqref>H193</xm:sqref>
        </x14:dataValidation>
        <x14:dataValidation type="list" allowBlank="1" showInputMessage="1" showErrorMessage="1" xr:uid="{60CA0EE8-AA00-4AF6-A4F8-6AF5ED84D44B}">
          <x14:formula1>
            <xm:f>listS!$J$3122:$J$3130</xm:f>
          </x14:formula1>
          <xm:sqref>H194</xm:sqref>
        </x14:dataValidation>
        <x14:dataValidation type="list" allowBlank="1" showInputMessage="1" showErrorMessage="1" xr:uid="{8704D7B3-FC60-4658-8D63-1873F54C21AF}">
          <x14:formula1>
            <xm:f>listS!$N$3122:$N$3144</xm:f>
          </x14:formula1>
          <xm:sqref>I194</xm:sqref>
        </x14:dataValidation>
        <x14:dataValidation type="list" allowBlank="1" showInputMessage="1" showErrorMessage="1" xr:uid="{1625F662-E5D0-451D-B065-1A4735E3EC63}">
          <x14:formula1>
            <xm:f>listS!$F$722:$F$745</xm:f>
          </x14:formula1>
          <xm:sqref>G52</xm:sqref>
        </x14:dataValidation>
        <x14:dataValidation type="list" allowBlank="1" showInputMessage="1" showErrorMessage="1" xr:uid="{FE288731-EC8F-4509-8BA6-D42E33465168}">
          <x14:formula1>
            <xm:f>listS!$F$782:$F$805</xm:f>
          </x14:formula1>
          <xm:sqref>G53</xm:sqref>
        </x14:dataValidation>
        <x14:dataValidation type="list" allowBlank="1" showInputMessage="1" showErrorMessage="1" xr:uid="{B8B3204E-45FA-4D15-8F75-6A06BAE7D95E}">
          <x14:formula1>
            <xm:f>listS!$F$842:$F$865</xm:f>
          </x14:formula1>
          <xm:sqref>G54</xm:sqref>
        </x14:dataValidation>
        <x14:dataValidation type="list" allowBlank="1" showInputMessage="1" showErrorMessage="1" xr:uid="{69682DEB-B73C-4FC4-A5D9-AE36E0425305}">
          <x14:formula1>
            <xm:f>listS!$F$902:$F$925</xm:f>
          </x14:formula1>
          <xm:sqref>G55</xm:sqref>
        </x14:dataValidation>
        <x14:dataValidation type="list" allowBlank="1" showInputMessage="1" showErrorMessage="1" xr:uid="{3190E3F7-5BA1-4807-B041-421B86485EA6}">
          <x14:formula1>
            <xm:f>listS!$F$962:$F$985</xm:f>
          </x14:formula1>
          <xm:sqref>G56</xm:sqref>
        </x14:dataValidation>
        <x14:dataValidation type="list" allowBlank="1" showInputMessage="1" showErrorMessage="1" xr:uid="{2EFB9ADD-AFB8-41BE-B765-0C80B9B116FD}">
          <x14:formula1>
            <xm:f>listS!$F$1022:$F$1045</xm:f>
          </x14:formula1>
          <xm:sqref>G57</xm:sqref>
        </x14:dataValidation>
        <x14:dataValidation type="list" allowBlank="1" showInputMessage="1" showErrorMessage="1" xr:uid="{47903853-28D6-4698-B9B2-A268D8082225}">
          <x14:formula1>
            <xm:f>listS!$F$1082:$F$1105</xm:f>
          </x14:formula1>
          <xm:sqref>G58</xm:sqref>
        </x14:dataValidation>
        <x14:dataValidation type="list" allowBlank="1" showInputMessage="1" showErrorMessage="1" xr:uid="{E532CB5A-B304-4017-9179-7FA8A8FB3E97}">
          <x14:formula1>
            <xm:f>listS!$F$1142:$F$1165</xm:f>
          </x14:formula1>
          <xm:sqref>G59</xm:sqref>
        </x14:dataValidation>
        <x14:dataValidation type="list" allowBlank="1" showInputMessage="1" showErrorMessage="1" xr:uid="{64E75B53-A63B-4A84-B76F-8F012A659322}">
          <x14:formula1>
            <xm:f>listS!$F$1202:$F$1225</xm:f>
          </x14:formula1>
          <xm:sqref>G60</xm:sqref>
        </x14:dataValidation>
        <x14:dataValidation type="list" allowBlank="1" showInputMessage="1" showErrorMessage="1" xr:uid="{4C10B97A-C653-4827-9FF3-31B027290AF0}">
          <x14:formula1>
            <xm:f>listS!$F$1262:$F$1285</xm:f>
          </x14:formula1>
          <xm:sqref>G61</xm:sqref>
        </x14:dataValidation>
        <x14:dataValidation type="list" allowBlank="1" showInputMessage="1" showErrorMessage="1" xr:uid="{F4AE1692-63A8-4EC8-9481-1E33F8673F4F}">
          <x14:formula1>
            <xm:f>listS!$F$1322:$F$1345</xm:f>
          </x14:formula1>
          <xm:sqref>G62</xm:sqref>
        </x14:dataValidation>
        <x14:dataValidation type="list" allowBlank="1" showInputMessage="1" showErrorMessage="1" xr:uid="{8166AA07-D249-443B-BEF2-659ABCDD688C}">
          <x14:formula1>
            <xm:f>listS!$F$1382:$F$1405</xm:f>
          </x14:formula1>
          <xm:sqref>G63</xm:sqref>
        </x14:dataValidation>
        <x14:dataValidation type="list" allowBlank="1" showInputMessage="1" showErrorMessage="1" xr:uid="{D257E585-2B94-4C74-B136-8CBCBAD349D4}">
          <x14:formula1>
            <xm:f>listS!$F$1442:$F$1465</xm:f>
          </x14:formula1>
          <xm:sqref>G64</xm:sqref>
        </x14:dataValidation>
        <x14:dataValidation type="list" allowBlank="1" showInputMessage="1" showErrorMessage="1" xr:uid="{390D1CC6-1355-4BCD-A872-C4A4CB810B3B}">
          <x14:formula1>
            <xm:f>listS!$F$1502:$F$1525</xm:f>
          </x14:formula1>
          <xm:sqref>G65</xm:sqref>
        </x14:dataValidation>
        <x14:dataValidation type="list" allowBlank="1" showInputMessage="1" showErrorMessage="1" xr:uid="{9BFCBE3B-533C-4956-94CB-0B7B1BDB4DC2}">
          <x14:formula1>
            <xm:f>listS!$F$1562:$F$1585</xm:f>
          </x14:formula1>
          <xm:sqref>G66</xm:sqref>
        </x14:dataValidation>
        <x14:dataValidation type="list" allowBlank="1" showInputMessage="1" showErrorMessage="1" xr:uid="{329C5EA8-E928-4B7B-B113-FE03DA628C2E}">
          <x14:formula1>
            <xm:f>listS!$F$1622:$F$1645</xm:f>
          </x14:formula1>
          <xm:sqref>G67</xm:sqref>
        </x14:dataValidation>
        <x14:dataValidation type="list" allowBlank="1" showInputMessage="1" showErrorMessage="1" xr:uid="{F411AE06-319D-4B9E-8EEF-2F7E7E0A4890}">
          <x14:formula1>
            <xm:f>listS!$F$1682:$F$1705</xm:f>
          </x14:formula1>
          <xm:sqref>G68</xm:sqref>
        </x14:dataValidation>
        <x14:dataValidation type="list" allowBlank="1" showInputMessage="1" showErrorMessage="1" xr:uid="{CA476706-295B-4670-8C79-06CD8923E9F5}">
          <x14:formula1>
            <xm:f>listS!$F$1742:$F$1765</xm:f>
          </x14:formula1>
          <xm:sqref>G69</xm:sqref>
        </x14:dataValidation>
        <x14:dataValidation type="list" allowBlank="1" showInputMessage="1" showErrorMessage="1" xr:uid="{B572BF46-8565-4EF3-A1B2-626FD78D6E2F}">
          <x14:formula1>
            <xm:f>listS!$F$1802:$F$1825</xm:f>
          </x14:formula1>
          <xm:sqref>G70</xm:sqref>
        </x14:dataValidation>
        <x14:dataValidation type="list" allowBlank="1" showInputMessage="1" showErrorMessage="1" xr:uid="{49908E64-CE3B-4643-B94B-4099E492B209}">
          <x14:formula1>
            <xm:f>listS!$F$1862:$F$1885</xm:f>
          </x14:formula1>
          <xm:sqref>G71</xm:sqref>
        </x14:dataValidation>
        <x14:dataValidation type="list" allowBlank="1" showInputMessage="1" showErrorMessage="1" xr:uid="{747F9E06-2AC9-479C-8B77-D17D7EFDF58B}">
          <x14:formula1>
            <xm:f>listS!$F$1922:$F$1945</xm:f>
          </x14:formula1>
          <xm:sqref>G72</xm:sqref>
        </x14:dataValidation>
        <x14:dataValidation type="list" allowBlank="1" showInputMessage="1" showErrorMessage="1" xr:uid="{AFCC94EE-5B18-410B-BB93-68B386E8F827}">
          <x14:formula1>
            <xm:f>listS!$F$1982:$F$2005</xm:f>
          </x14:formula1>
          <xm:sqref>G73</xm:sqref>
        </x14:dataValidation>
        <x14:dataValidation type="list" allowBlank="1" showInputMessage="1" showErrorMessage="1" xr:uid="{BDA6DC82-F89D-49F8-B939-BA20287CB040}">
          <x14:formula1>
            <xm:f>listS!$F$2042:$F$2065</xm:f>
          </x14:formula1>
          <xm:sqref>G74</xm:sqref>
        </x14:dataValidation>
        <x14:dataValidation type="list" allowBlank="1" showInputMessage="1" showErrorMessage="1" xr:uid="{D8D94500-58B8-42F6-8681-F2E377F23C99}">
          <x14:formula1>
            <xm:f>listS!$F$2102:$F$2125</xm:f>
          </x14:formula1>
          <xm:sqref>G75</xm:sqref>
        </x14:dataValidation>
        <x14:dataValidation type="list" allowBlank="1" showInputMessage="1" showErrorMessage="1" xr:uid="{4EE0CF00-8543-4003-88A6-58CA091525CC}">
          <x14:formula1>
            <xm:f>listS!$F$2162:$F$2185</xm:f>
          </x14:formula1>
          <xm:sqref>G76</xm:sqref>
        </x14:dataValidation>
        <x14:dataValidation type="list" allowBlank="1" showInputMessage="1" showErrorMessage="1" xr:uid="{AB78834C-59AD-4C80-A6D2-033BD669298F}">
          <x14:formula1>
            <xm:f>listS!$F$2222:$F$2245</xm:f>
          </x14:formula1>
          <xm:sqref>G77</xm:sqref>
        </x14:dataValidation>
        <x14:dataValidation type="list" allowBlank="1" showInputMessage="1" showErrorMessage="1" xr:uid="{CC882472-A53B-4A56-8F9B-1DA97F20893C}">
          <x14:formula1>
            <xm:f>listS!$F$2282:$F$2305</xm:f>
          </x14:formula1>
          <xm:sqref>G78</xm:sqref>
        </x14:dataValidation>
        <x14:dataValidation type="list" allowBlank="1" showInputMessage="1" showErrorMessage="1" xr:uid="{17BE7D71-9E0F-46A8-B67A-879FA7263C5A}">
          <x14:formula1>
            <xm:f>listS!$F$2342:$F$2365</xm:f>
          </x14:formula1>
          <xm:sqref>G79</xm:sqref>
        </x14:dataValidation>
        <x14:dataValidation type="list" allowBlank="1" showInputMessage="1" showErrorMessage="1" xr:uid="{967C7FC3-BC7A-4544-A81C-C20EF58FDFF1}">
          <x14:formula1>
            <xm:f>listS!$F$2402:$F$2425</xm:f>
          </x14:formula1>
          <xm:sqref>G80</xm:sqref>
        </x14:dataValidation>
        <x14:dataValidation type="list" allowBlank="1" showInputMessage="1" showErrorMessage="1" xr:uid="{69EF191E-311C-4483-863C-CC4EF97FF6DD}">
          <x14:formula1>
            <xm:f>listS!$F$2462:$F$2485</xm:f>
          </x14:formula1>
          <xm:sqref>G81</xm:sqref>
        </x14:dataValidation>
        <x14:dataValidation type="list" allowBlank="1" showInputMessage="1" showErrorMessage="1" xr:uid="{59B5CE38-2749-46CB-896C-C1CDA5CD27B0}">
          <x14:formula1>
            <xm:f>listS!$F$2522:$F$2545</xm:f>
          </x14:formula1>
          <xm:sqref>G82</xm:sqref>
        </x14:dataValidation>
        <x14:dataValidation type="list" allowBlank="1" showInputMessage="1" showErrorMessage="1" xr:uid="{E96F2A01-F245-4C1D-9AB1-8347BA608FC2}">
          <x14:formula1>
            <xm:f>listS!$F$2582:$F$2605</xm:f>
          </x14:formula1>
          <xm:sqref>G83</xm:sqref>
        </x14:dataValidation>
        <x14:dataValidation type="list" allowBlank="1" showInputMessage="1" showErrorMessage="1" xr:uid="{C084047D-17CC-40D8-A00B-8FDCB0A76373}">
          <x14:formula1>
            <xm:f>listS!$F$2642:$F$2665</xm:f>
          </x14:formula1>
          <xm:sqref>G84</xm:sqref>
        </x14:dataValidation>
        <x14:dataValidation type="list" allowBlank="1" showInputMessage="1" showErrorMessage="1" xr:uid="{7E591057-43F0-4036-9F3E-A9EA84BCAE1A}">
          <x14:formula1>
            <xm:f>listS!$F$2702:$F$2725</xm:f>
          </x14:formula1>
          <xm:sqref>G85</xm:sqref>
        </x14:dataValidation>
        <x14:dataValidation type="list" allowBlank="1" showInputMessage="1" showErrorMessage="1" xr:uid="{36245304-5B45-4CB5-93D3-369EB2D53F00}">
          <x14:formula1>
            <xm:f>listS!$F$2762:$F$2785</xm:f>
          </x14:formula1>
          <xm:sqref>G86</xm:sqref>
        </x14:dataValidation>
        <x14:dataValidation type="list" allowBlank="1" showInputMessage="1" showErrorMessage="1" xr:uid="{90BE8DCA-B730-439D-9FDA-9129F668A45D}">
          <x14:formula1>
            <xm:f>listS!$F$2822:$F$2845</xm:f>
          </x14:formula1>
          <xm:sqref>G87</xm:sqref>
        </x14:dataValidation>
        <x14:dataValidation type="list" allowBlank="1" showInputMessage="1" showErrorMessage="1" xr:uid="{7814D8AA-2196-4C92-93DE-4D06AE109208}">
          <x14:formula1>
            <xm:f>listS!$F$2882:$F$2905</xm:f>
          </x14:formula1>
          <xm:sqref>G88</xm:sqref>
        </x14:dataValidation>
        <x14:dataValidation type="list" allowBlank="1" showInputMessage="1" showErrorMessage="1" xr:uid="{CDAFA390-71ED-47AA-82EF-5B940470336D}">
          <x14:formula1>
            <xm:f>listS!$F$2942:$F$2965</xm:f>
          </x14:formula1>
          <xm:sqref>G89</xm:sqref>
        </x14:dataValidation>
        <x14:dataValidation type="list" allowBlank="1" showInputMessage="1" showErrorMessage="1" xr:uid="{4DA3DA29-F939-4EBD-A7E2-E9DE47D536AA}">
          <x14:formula1>
            <xm:f>listS!$F$542:$F$555</xm:f>
          </x14:formula1>
          <xm:sqref>G49</xm:sqref>
        </x14:dataValidation>
        <x14:dataValidation type="list" allowBlank="1" showInputMessage="1" showErrorMessage="1" xr:uid="{D96C2C36-6CB1-4F29-A297-F91C3B000C56}">
          <x14:formula1>
            <xm:f>listS!$F$602:$F$625</xm:f>
          </x14:formula1>
          <xm:sqref>G50</xm:sqref>
        </x14:dataValidation>
        <x14:dataValidation type="list" allowBlank="1" showInputMessage="1" showErrorMessage="1" xr:uid="{7B8BEA64-8452-4488-8651-E2FE76656D4C}">
          <x14:formula1>
            <xm:f>listS!$F$662:$F$685</xm:f>
          </x14:formula1>
          <xm:sqref>G51</xm:sqref>
        </x14:dataValidation>
        <x14:dataValidation type="list" allowBlank="1" showInputMessage="1" showErrorMessage="1" xr:uid="{47964B18-9879-4B15-86EE-4C187DDDD267}">
          <x14:formula1>
            <xm:f>listS!$F$3062:$F$3085</xm:f>
          </x14:formula1>
          <xm:sqref>G193</xm:sqref>
        </x14:dataValidation>
        <x14:dataValidation type="list" allowBlank="1" showInputMessage="1" showErrorMessage="1" xr:uid="{07F45BAA-28FB-4856-8DF4-CE5B7199B061}">
          <x14:formula1>
            <xm:f>listS!$F$3122:$F$3145</xm:f>
          </x14:formula1>
          <xm:sqref>G194</xm:sqref>
        </x14:dataValidation>
        <x14:dataValidation type="list" allowBlank="1" showInputMessage="1" showErrorMessage="1" xr:uid="{16FBA716-C0F5-46B0-96D1-92BFA1D28950}">
          <x14:formula1>
            <xm:f>listS!$J$3002:$J$3025</xm:f>
          </x14:formula1>
          <xm:sqref>H192</xm:sqref>
        </x14:dataValidation>
        <x14:dataValidation type="list" allowBlank="1" showInputMessage="1" showErrorMessage="1" xr:uid="{D6857630-795C-4395-8D2D-069E140F4DD6}">
          <x14:formula1>
            <xm:f>listS!$AH$901:$AH$995</xm:f>
          </x14:formula1>
          <xm:sqref>C19</xm:sqref>
        </x14:dataValidation>
        <x14:dataValidation type="list" allowBlank="1" showInputMessage="1" showErrorMessage="1" xr:uid="{5EE4D4F0-5DD5-49FD-AF27-AF5318ADF6B6}">
          <x14:formula1>
            <xm:f>listS!$F$482:$F505</xm:f>
          </x14:formula1>
          <xm:sqref>G48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40D0-D2D4-46CF-9758-E821B4E8F854}">
  <dimension ref="A1:Q829"/>
  <sheetViews>
    <sheetView topLeftCell="A112" zoomScale="78" zoomScaleNormal="78" workbookViewId="0">
      <selection activeCell="B118" sqref="B118:Q118"/>
    </sheetView>
  </sheetViews>
  <sheetFormatPr defaultRowHeight="18"/>
  <cols>
    <col min="1" max="1" width="39.09765625" customWidth="1"/>
    <col min="2" max="2" width="36.796875" customWidth="1"/>
  </cols>
  <sheetData>
    <row r="1" spans="1:16" ht="18.600000000000001" thickBot="1">
      <c r="A1" t="str">
        <f>J1</f>
        <v>FR</v>
      </c>
      <c r="B1" s="83" t="s">
        <v>2176</v>
      </c>
      <c r="D1" s="129" t="s">
        <v>2872</v>
      </c>
      <c r="E1" s="129" t="s">
        <v>3528</v>
      </c>
      <c r="F1" s="129" t="s">
        <v>4225</v>
      </c>
      <c r="G1" s="129" t="s">
        <v>4914</v>
      </c>
      <c r="H1" s="149" t="s">
        <v>5604</v>
      </c>
      <c r="I1" s="129" t="s">
        <v>6293</v>
      </c>
      <c r="J1" s="129" t="s">
        <v>6294</v>
      </c>
      <c r="K1" s="129" t="s">
        <v>6983</v>
      </c>
      <c r="L1" s="129" t="s">
        <v>7675</v>
      </c>
      <c r="M1" s="129" t="s">
        <v>8366</v>
      </c>
      <c r="N1" s="129" t="s">
        <v>9051</v>
      </c>
      <c r="O1" s="129" t="s">
        <v>9720</v>
      </c>
      <c r="P1" s="129" t="s">
        <v>10303</v>
      </c>
    </row>
    <row r="2" spans="1:16" ht="61.8" thickBot="1">
      <c r="A2" t="str">
        <f t="shared" ref="A2:A65" si="0">J2</f>
        <v>Hoja de cálculo de CO2 Cuenta CO2 simple (SCAT1.2.3) más</v>
      </c>
      <c r="B2" t="s">
        <v>0</v>
      </c>
      <c r="D2" s="129" t="s">
        <v>2180</v>
      </c>
      <c r="E2" s="129" t="s">
        <v>2873</v>
      </c>
      <c r="F2" s="129" t="s">
        <v>3529</v>
      </c>
      <c r="G2" s="129" t="s">
        <v>4226</v>
      </c>
      <c r="H2" s="129" t="s">
        <v>4915</v>
      </c>
      <c r="I2" s="129" t="s">
        <v>5605</v>
      </c>
      <c r="J2" s="129" t="s">
        <v>5605</v>
      </c>
      <c r="K2" s="129" t="s">
        <v>6295</v>
      </c>
      <c r="L2" s="129" t="s">
        <v>6984</v>
      </c>
      <c r="M2" s="129" t="s">
        <v>7676</v>
      </c>
      <c r="N2" s="129" t="s">
        <v>8367</v>
      </c>
      <c r="O2" s="129" t="s">
        <v>9052</v>
      </c>
      <c r="P2" s="129" t="s">
        <v>9721</v>
      </c>
    </row>
    <row r="3" spans="1:16" ht="31.2" thickBot="1">
      <c r="A3" t="str">
        <f t="shared" si="0"/>
        <v>Contraseña Nota 2)</v>
      </c>
      <c r="B3" s="6" t="s">
        <v>2</v>
      </c>
      <c r="D3" s="129" t="s">
        <v>2181</v>
      </c>
      <c r="E3" s="129" t="s">
        <v>2874</v>
      </c>
      <c r="F3" s="129" t="s">
        <v>3530</v>
      </c>
      <c r="G3" s="129" t="s">
        <v>4227</v>
      </c>
      <c r="H3" s="129" t="s">
        <v>4916</v>
      </c>
      <c r="I3" s="129" t="s">
        <v>5606</v>
      </c>
      <c r="J3" s="129" t="s">
        <v>5606</v>
      </c>
      <c r="K3" s="129" t="s">
        <v>6296</v>
      </c>
      <c r="L3" s="129" t="s">
        <v>6985</v>
      </c>
      <c r="M3" s="129" t="s">
        <v>7677</v>
      </c>
      <c r="N3" s="129" t="s">
        <v>8368</v>
      </c>
      <c r="O3" s="129" t="s">
        <v>9053</v>
      </c>
      <c r="P3" s="129" t="s">
        <v>9722</v>
      </c>
    </row>
    <row r="4" spans="1:16" ht="18.600000000000001" thickBot="1">
      <c r="A4" t="str">
        <f t="shared" si="0"/>
        <v>combustible</v>
      </c>
      <c r="B4" t="s">
        <v>4</v>
      </c>
      <c r="D4" s="129" t="s">
        <v>2182</v>
      </c>
      <c r="E4" s="129" t="s">
        <v>2875</v>
      </c>
      <c r="F4" s="129" t="s">
        <v>3531</v>
      </c>
      <c r="G4" s="129" t="s">
        <v>4228</v>
      </c>
      <c r="H4" s="129" t="s">
        <v>4917</v>
      </c>
      <c r="I4" s="129" t="s">
        <v>5607</v>
      </c>
      <c r="J4" s="129" t="s">
        <v>5607</v>
      </c>
      <c r="K4" s="129" t="s">
        <v>6297</v>
      </c>
      <c r="L4" s="129" t="s">
        <v>6986</v>
      </c>
      <c r="M4" s="129" t="s">
        <v>7678</v>
      </c>
      <c r="N4" s="129" t="s">
        <v>8369</v>
      </c>
      <c r="O4" s="129" t="s">
        <v>9054</v>
      </c>
      <c r="P4" s="129" t="s">
        <v>2875</v>
      </c>
    </row>
    <row r="5" spans="1:16" ht="21" thickBot="1">
      <c r="A5" t="str">
        <f t="shared" si="0"/>
        <v>Tipo Nota 3)</v>
      </c>
      <c r="B5" t="s">
        <v>5</v>
      </c>
      <c r="D5" s="129" t="s">
        <v>2183</v>
      </c>
      <c r="E5" s="129" t="s">
        <v>2876</v>
      </c>
      <c r="F5" s="129" t="s">
        <v>3532</v>
      </c>
      <c r="G5" s="129" t="s">
        <v>4229</v>
      </c>
      <c r="H5" s="129" t="s">
        <v>4918</v>
      </c>
      <c r="I5" s="129" t="s">
        <v>5608</v>
      </c>
      <c r="J5" s="129" t="s">
        <v>5608</v>
      </c>
      <c r="K5" s="129" t="s">
        <v>6298</v>
      </c>
      <c r="L5" s="129" t="s">
        <v>6987</v>
      </c>
      <c r="M5" s="129" t="s">
        <v>7679</v>
      </c>
      <c r="N5" s="129" t="s">
        <v>8370</v>
      </c>
      <c r="O5" s="129" t="s">
        <v>9055</v>
      </c>
      <c r="P5" s="129" t="s">
        <v>9723</v>
      </c>
    </row>
    <row r="6" spans="1:16" ht="31.2" thickBot="1">
      <c r="A6" t="str">
        <f t="shared" si="0"/>
        <v>Cantidad Nota 4)</v>
      </c>
      <c r="B6" t="s">
        <v>6</v>
      </c>
      <c r="D6" s="129" t="s">
        <v>2184</v>
      </c>
      <c r="E6" s="129" t="s">
        <v>2877</v>
      </c>
      <c r="F6" s="129" t="s">
        <v>3533</v>
      </c>
      <c r="G6" s="129" t="s">
        <v>4230</v>
      </c>
      <c r="H6" s="129" t="s">
        <v>4919</v>
      </c>
      <c r="I6" s="129" t="s">
        <v>5609</v>
      </c>
      <c r="J6" s="129" t="s">
        <v>5609</v>
      </c>
      <c r="K6" s="129" t="s">
        <v>6299</v>
      </c>
      <c r="L6" s="129" t="s">
        <v>6988</v>
      </c>
      <c r="M6" s="129" t="s">
        <v>7680</v>
      </c>
      <c r="N6" s="129" t="s">
        <v>8371</v>
      </c>
      <c r="O6" s="129" t="s">
        <v>9056</v>
      </c>
      <c r="P6" s="129" t="s">
        <v>9724</v>
      </c>
    </row>
    <row r="7" spans="1:16" ht="18.600000000000001" thickBot="1">
      <c r="A7" t="str">
        <f t="shared" si="0"/>
        <v>unidad</v>
      </c>
      <c r="B7" t="s">
        <v>7</v>
      </c>
      <c r="D7" s="129" t="s">
        <v>2185</v>
      </c>
      <c r="E7" s="129" t="s">
        <v>2878</v>
      </c>
      <c r="F7" s="129" t="s">
        <v>3534</v>
      </c>
      <c r="G7" s="129" t="s">
        <v>4231</v>
      </c>
      <c r="H7" s="129" t="s">
        <v>4920</v>
      </c>
      <c r="I7" s="129" t="s">
        <v>5610</v>
      </c>
      <c r="J7" s="129" t="s">
        <v>5610</v>
      </c>
      <c r="K7" s="129" t="s">
        <v>6300</v>
      </c>
      <c r="L7" s="129" t="s">
        <v>6989</v>
      </c>
      <c r="M7" s="129" t="s">
        <v>7681</v>
      </c>
      <c r="N7" s="129" t="s">
        <v>8372</v>
      </c>
      <c r="O7" s="129" t="s">
        <v>9057</v>
      </c>
      <c r="P7" s="129" t="s">
        <v>9725</v>
      </c>
    </row>
    <row r="8" spans="1:16" ht="21" thickBot="1">
      <c r="A8" t="str">
        <f t="shared" si="0"/>
        <v>energia electrica</v>
      </c>
      <c r="B8" t="s">
        <v>15</v>
      </c>
      <c r="D8" s="129" t="s">
        <v>2186</v>
      </c>
      <c r="E8" s="129" t="s">
        <v>15</v>
      </c>
      <c r="F8" s="129" t="s">
        <v>3535</v>
      </c>
      <c r="G8" s="129" t="s">
        <v>4232</v>
      </c>
      <c r="H8" s="129" t="s">
        <v>4921</v>
      </c>
      <c r="I8" s="129" t="s">
        <v>5611</v>
      </c>
      <c r="J8" s="129" t="s">
        <v>5611</v>
      </c>
      <c r="K8" s="129" t="s">
        <v>6301</v>
      </c>
      <c r="L8" s="129" t="s">
        <v>6990</v>
      </c>
      <c r="M8" s="129" t="s">
        <v>7682</v>
      </c>
      <c r="N8" s="129" t="s">
        <v>8373</v>
      </c>
      <c r="O8" s="129" t="s">
        <v>9058</v>
      </c>
      <c r="P8" s="129" t="s">
        <v>9726</v>
      </c>
    </row>
    <row r="9" spans="1:16" ht="18.600000000000001" thickBot="1">
      <c r="A9" t="str">
        <f t="shared" si="0"/>
        <v>Monto</v>
      </c>
      <c r="B9" t="s">
        <v>16</v>
      </c>
      <c r="D9" s="129" t="s">
        <v>2187</v>
      </c>
      <c r="E9" s="129" t="s">
        <v>2879</v>
      </c>
      <c r="F9" s="129" t="s">
        <v>3536</v>
      </c>
      <c r="G9" s="129" t="s">
        <v>4233</v>
      </c>
      <c r="H9" s="129" t="s">
        <v>4922</v>
      </c>
      <c r="I9" s="129" t="s">
        <v>5612</v>
      </c>
      <c r="J9" s="129" t="s">
        <v>5612</v>
      </c>
      <c r="K9" s="129" t="s">
        <v>6302</v>
      </c>
      <c r="L9" s="129" t="s">
        <v>6991</v>
      </c>
      <c r="M9" s="129" t="s">
        <v>7683</v>
      </c>
      <c r="N9" s="129" t="s">
        <v>8374</v>
      </c>
      <c r="O9" s="129" t="s">
        <v>9059</v>
      </c>
      <c r="P9" s="129" t="s">
        <v>9727</v>
      </c>
    </row>
    <row r="10" spans="1:16" ht="18.600000000000001" thickBot="1">
      <c r="A10" t="str">
        <f t="shared" si="0"/>
        <v>unidad</v>
      </c>
      <c r="B10" t="s">
        <v>7</v>
      </c>
      <c r="D10" s="129" t="s">
        <v>2185</v>
      </c>
      <c r="E10" s="129" t="s">
        <v>2878</v>
      </c>
      <c r="F10" s="129" t="s">
        <v>3534</v>
      </c>
      <c r="G10" s="129" t="s">
        <v>4231</v>
      </c>
      <c r="H10" s="129" t="s">
        <v>4920</v>
      </c>
      <c r="I10" s="129" t="s">
        <v>5610</v>
      </c>
      <c r="J10" s="129" t="s">
        <v>5610</v>
      </c>
      <c r="K10" s="129" t="s">
        <v>6300</v>
      </c>
      <c r="L10" s="129" t="s">
        <v>6989</v>
      </c>
      <c r="M10" s="129" t="s">
        <v>7681</v>
      </c>
      <c r="N10" s="129" t="s">
        <v>8372</v>
      </c>
      <c r="O10" s="129" t="s">
        <v>9057</v>
      </c>
      <c r="P10" s="129" t="s">
        <v>9725</v>
      </c>
    </row>
    <row r="11" spans="1:16" ht="18.600000000000001" thickBot="1">
      <c r="A11" t="str">
        <f t="shared" si="0"/>
        <v>Total</v>
      </c>
      <c r="B11" t="s">
        <v>22</v>
      </c>
      <c r="D11" s="129" t="s">
        <v>2188</v>
      </c>
      <c r="E11" s="129" t="s">
        <v>2880</v>
      </c>
      <c r="F11" s="129" t="s">
        <v>3537</v>
      </c>
      <c r="G11" s="129" t="s">
        <v>4234</v>
      </c>
      <c r="H11" s="129" t="s">
        <v>2188</v>
      </c>
      <c r="I11" s="129" t="s">
        <v>2188</v>
      </c>
      <c r="J11" s="129" t="s">
        <v>2188</v>
      </c>
      <c r="K11" s="129" t="s">
        <v>6303</v>
      </c>
      <c r="L11" s="129" t="s">
        <v>6992</v>
      </c>
      <c r="M11" s="129" t="s">
        <v>7684</v>
      </c>
      <c r="N11" s="129" t="s">
        <v>8375</v>
      </c>
      <c r="O11" s="129" t="s">
        <v>2188</v>
      </c>
      <c r="P11" s="129" t="s">
        <v>2880</v>
      </c>
    </row>
    <row r="12" spans="1:16" ht="21" thickBot="1">
      <c r="A12" t="str">
        <f t="shared" si="0"/>
        <v>cantidad de ventas</v>
      </c>
      <c r="B12" s="6" t="s">
        <v>23</v>
      </c>
      <c r="D12" s="129" t="s">
        <v>2189</v>
      </c>
      <c r="E12" s="129" t="s">
        <v>2881</v>
      </c>
      <c r="F12" s="129" t="s">
        <v>3538</v>
      </c>
      <c r="G12" s="129" t="s">
        <v>4235</v>
      </c>
      <c r="H12" s="129" t="s">
        <v>4923</v>
      </c>
      <c r="I12" s="129" t="s">
        <v>5613</v>
      </c>
      <c r="J12" s="129" t="s">
        <v>5613</v>
      </c>
      <c r="K12" s="129" t="s">
        <v>6304</v>
      </c>
      <c r="L12" s="129" t="s">
        <v>6993</v>
      </c>
      <c r="M12" s="129" t="s">
        <v>7685</v>
      </c>
      <c r="N12" s="129" t="s">
        <v>8376</v>
      </c>
      <c r="O12" s="129" t="s">
        <v>9060</v>
      </c>
      <c r="P12" s="129" t="s">
        <v>9728</v>
      </c>
    </row>
    <row r="13" spans="1:16" ht="21" thickBot="1">
      <c r="A13" t="str">
        <f t="shared" si="0"/>
        <v>un millón de yenes</v>
      </c>
      <c r="B13" t="s">
        <v>24</v>
      </c>
      <c r="D13" s="129" t="s">
        <v>2190</v>
      </c>
      <c r="E13" s="129" t="s">
        <v>2882</v>
      </c>
      <c r="F13" s="129" t="s">
        <v>3539</v>
      </c>
      <c r="G13" s="129" t="s">
        <v>4236</v>
      </c>
      <c r="H13" s="129" t="s">
        <v>4924</v>
      </c>
      <c r="I13" s="129" t="s">
        <v>5614</v>
      </c>
      <c r="J13" s="129" t="s">
        <v>5614</v>
      </c>
      <c r="K13" s="129" t="s">
        <v>6305</v>
      </c>
      <c r="L13" s="129" t="s">
        <v>6994</v>
      </c>
      <c r="M13" s="129" t="s">
        <v>7686</v>
      </c>
      <c r="N13" s="129" t="s">
        <v>8377</v>
      </c>
      <c r="O13" s="129" t="s">
        <v>9061</v>
      </c>
      <c r="P13" s="129" t="s">
        <v>9729</v>
      </c>
    </row>
    <row r="14" spans="1:16" ht="41.4" thickBot="1">
      <c r="A14" t="str">
        <f t="shared" si="0"/>
        <v>Emisiones directas de CO2 por millón de yenes</v>
      </c>
      <c r="B14" s="6" t="s">
        <v>25</v>
      </c>
      <c r="D14" s="129" t="s">
        <v>2191</v>
      </c>
      <c r="E14" s="129" t="s">
        <v>2883</v>
      </c>
      <c r="F14" s="129" t="s">
        <v>3540</v>
      </c>
      <c r="G14" s="129" t="s">
        <v>4237</v>
      </c>
      <c r="H14" s="129" t="s">
        <v>4925</v>
      </c>
      <c r="I14" s="129" t="s">
        <v>5615</v>
      </c>
      <c r="J14" s="129" t="s">
        <v>5615</v>
      </c>
      <c r="K14" s="129" t="s">
        <v>6306</v>
      </c>
      <c r="L14" s="129" t="s">
        <v>6995</v>
      </c>
      <c r="M14" s="129" t="s">
        <v>7687</v>
      </c>
      <c r="N14" s="129" t="s">
        <v>8378</v>
      </c>
      <c r="O14" s="129" t="s">
        <v>9062</v>
      </c>
      <c r="P14" s="129" t="s">
        <v>9730</v>
      </c>
    </row>
    <row r="15" spans="1:16" ht="21" thickBot="1">
      <c r="A15" t="str">
        <f t="shared" si="0"/>
        <v>tonelada/millón de yen</v>
      </c>
      <c r="B15" t="s">
        <v>26</v>
      </c>
      <c r="D15" s="129" t="s">
        <v>2192</v>
      </c>
      <c r="E15" s="129" t="s">
        <v>2884</v>
      </c>
      <c r="F15" s="129" t="s">
        <v>3541</v>
      </c>
      <c r="G15" s="129" t="s">
        <v>4238</v>
      </c>
      <c r="H15" s="129" t="s">
        <v>4926</v>
      </c>
      <c r="I15" s="129" t="s">
        <v>5616</v>
      </c>
      <c r="J15" s="129" t="s">
        <v>5616</v>
      </c>
      <c r="K15" s="129" t="s">
        <v>6307</v>
      </c>
      <c r="L15" s="129" t="s">
        <v>6996</v>
      </c>
      <c r="M15" s="129" t="s">
        <v>7688</v>
      </c>
      <c r="N15" s="129" t="s">
        <v>8379</v>
      </c>
      <c r="O15" s="129" t="s">
        <v>9063</v>
      </c>
      <c r="P15" s="129" t="s">
        <v>9731</v>
      </c>
    </row>
    <row r="16" spans="1:16" ht="51.6" thickBot="1">
      <c r="A16" t="str">
        <f t="shared" si="0"/>
        <v>Emisiones directas e indirectas de CO2 por millón de yenes</v>
      </c>
      <c r="B16" s="6" t="s">
        <v>27</v>
      </c>
      <c r="D16" s="129" t="s">
        <v>2193</v>
      </c>
      <c r="E16" s="129" t="s">
        <v>2885</v>
      </c>
      <c r="F16" s="129" t="s">
        <v>3542</v>
      </c>
      <c r="G16" s="129" t="s">
        <v>4239</v>
      </c>
      <c r="H16" s="129" t="s">
        <v>4927</v>
      </c>
      <c r="I16" s="129" t="s">
        <v>5617</v>
      </c>
      <c r="J16" s="129" t="s">
        <v>5617</v>
      </c>
      <c r="K16" s="129" t="s">
        <v>6308</v>
      </c>
      <c r="L16" s="129" t="s">
        <v>6997</v>
      </c>
      <c r="M16" s="129" t="s">
        <v>7689</v>
      </c>
      <c r="N16" s="129" t="s">
        <v>8380</v>
      </c>
      <c r="O16" s="129" t="s">
        <v>9064</v>
      </c>
      <c r="P16" s="129" t="s">
        <v>9732</v>
      </c>
    </row>
    <row r="17" spans="1:16" ht="21" thickBot="1">
      <c r="A17" t="str">
        <f t="shared" si="0"/>
        <v>tonelada/millón de yen</v>
      </c>
      <c r="B17" t="s">
        <v>26</v>
      </c>
      <c r="D17" s="129" t="s">
        <v>2192</v>
      </c>
      <c r="E17" s="129" t="s">
        <v>2884</v>
      </c>
      <c r="F17" s="129" t="s">
        <v>3541</v>
      </c>
      <c r="G17" s="129" t="s">
        <v>4238</v>
      </c>
      <c r="H17" s="129" t="s">
        <v>4926</v>
      </c>
      <c r="I17" s="129" t="s">
        <v>5616</v>
      </c>
      <c r="J17" s="129" t="s">
        <v>5616</v>
      </c>
      <c r="K17" s="129" t="s">
        <v>6307</v>
      </c>
      <c r="L17" s="129" t="s">
        <v>6996</v>
      </c>
      <c r="M17" s="129" t="s">
        <v>7688</v>
      </c>
      <c r="N17" s="129" t="s">
        <v>8379</v>
      </c>
      <c r="O17" s="129" t="s">
        <v>9063</v>
      </c>
      <c r="P17" s="129" t="s">
        <v>9731</v>
      </c>
    </row>
    <row r="18" spans="1:16" ht="21" thickBot="1">
      <c r="A18" t="str">
        <f t="shared" si="0"/>
        <v>nombre del árticulo</v>
      </c>
      <c r="B18" t="s">
        <v>31</v>
      </c>
      <c r="D18" s="129" t="s">
        <v>2194</v>
      </c>
      <c r="E18" s="129" t="s">
        <v>2886</v>
      </c>
      <c r="F18" s="129" t="s">
        <v>3543</v>
      </c>
      <c r="G18" s="129" t="s">
        <v>4240</v>
      </c>
      <c r="H18" s="129" t="s">
        <v>4928</v>
      </c>
      <c r="I18" s="129" t="s">
        <v>5618</v>
      </c>
      <c r="J18" s="129" t="s">
        <v>5618</v>
      </c>
      <c r="K18" s="129" t="s">
        <v>6309</v>
      </c>
      <c r="L18" s="129" t="s">
        <v>6998</v>
      </c>
      <c r="M18" s="129" t="s">
        <v>7690</v>
      </c>
      <c r="N18" s="129" t="s">
        <v>8381</v>
      </c>
      <c r="O18" s="129" t="s">
        <v>9065</v>
      </c>
      <c r="P18" s="129" t="s">
        <v>9733</v>
      </c>
    </row>
    <row r="19" spans="1:16" ht="41.4" thickBot="1">
      <c r="A19" t="str">
        <f t="shared" si="0"/>
        <v>Importe de la transacción (millones de yenes)</v>
      </c>
      <c r="B19" t="s">
        <v>32</v>
      </c>
      <c r="D19" s="129" t="s">
        <v>2195</v>
      </c>
      <c r="E19" s="129" t="s">
        <v>2887</v>
      </c>
      <c r="F19" s="129" t="s">
        <v>3544</v>
      </c>
      <c r="G19" s="129" t="s">
        <v>4241</v>
      </c>
      <c r="H19" s="129" t="s">
        <v>4929</v>
      </c>
      <c r="I19" s="129" t="s">
        <v>5619</v>
      </c>
      <c r="J19" s="129" t="s">
        <v>5619</v>
      </c>
      <c r="K19" s="129" t="s">
        <v>6310</v>
      </c>
      <c r="L19" s="129" t="s">
        <v>6999</v>
      </c>
      <c r="M19" s="129" t="s">
        <v>7691</v>
      </c>
      <c r="N19" s="129" t="s">
        <v>8382</v>
      </c>
      <c r="O19" s="129" t="s">
        <v>9066</v>
      </c>
      <c r="P19" s="129" t="s">
        <v>9734</v>
      </c>
    </row>
    <row r="20" spans="1:16" ht="18.600000000000001" thickBot="1">
      <c r="A20" t="str">
        <f t="shared" si="0"/>
        <v>categoría</v>
      </c>
      <c r="B20" t="s">
        <v>33</v>
      </c>
      <c r="D20" s="129" t="s">
        <v>2196</v>
      </c>
      <c r="E20" s="129" t="s">
        <v>2888</v>
      </c>
      <c r="F20" s="129" t="s">
        <v>3545</v>
      </c>
      <c r="G20" s="129" t="s">
        <v>4242</v>
      </c>
      <c r="H20" s="129" t="s">
        <v>4930</v>
      </c>
      <c r="I20" s="129" t="s">
        <v>5620</v>
      </c>
      <c r="J20" s="129" t="s">
        <v>5620</v>
      </c>
      <c r="K20" s="129" t="s">
        <v>6311</v>
      </c>
      <c r="L20" s="129" t="s">
        <v>7000</v>
      </c>
      <c r="M20" s="129" t="s">
        <v>7692</v>
      </c>
      <c r="N20" s="129" t="s">
        <v>8383</v>
      </c>
      <c r="O20" s="129" t="s">
        <v>4930</v>
      </c>
      <c r="P20" s="129" t="s">
        <v>9735</v>
      </c>
    </row>
    <row r="21" spans="1:16" ht="18.600000000000001" thickBot="1">
      <c r="A21" t="str">
        <f t="shared" si="0"/>
        <v>código</v>
      </c>
      <c r="B21" t="s">
        <v>34</v>
      </c>
      <c r="D21" s="129" t="s">
        <v>2197</v>
      </c>
      <c r="E21" s="129" t="s">
        <v>2889</v>
      </c>
      <c r="F21" s="129" t="s">
        <v>3546</v>
      </c>
      <c r="G21" s="129" t="s">
        <v>4243</v>
      </c>
      <c r="H21" s="129" t="s">
        <v>4931</v>
      </c>
      <c r="I21" s="129" t="s">
        <v>5621</v>
      </c>
      <c r="J21" s="129" t="s">
        <v>5621</v>
      </c>
      <c r="K21" s="129" t="s">
        <v>6312</v>
      </c>
      <c r="L21" s="129" t="s">
        <v>7001</v>
      </c>
      <c r="M21" s="129" t="s">
        <v>7693</v>
      </c>
      <c r="N21" s="129" t="s">
        <v>8384</v>
      </c>
      <c r="O21" s="129" t="s">
        <v>9067</v>
      </c>
      <c r="P21" s="129" t="s">
        <v>9736</v>
      </c>
    </row>
    <row r="22" spans="1:16" ht="31.2" thickBot="1">
      <c r="A22" t="str">
        <f t="shared" si="0"/>
        <v>Gran clasificación</v>
      </c>
      <c r="B22" t="s">
        <v>35</v>
      </c>
      <c r="D22" s="129" t="s">
        <v>2198</v>
      </c>
      <c r="E22" s="129" t="s">
        <v>35</v>
      </c>
      <c r="F22" s="129" t="s">
        <v>3547</v>
      </c>
      <c r="G22" s="129" t="s">
        <v>4244</v>
      </c>
      <c r="H22" s="129" t="s">
        <v>4932</v>
      </c>
      <c r="I22" s="129" t="s">
        <v>5622</v>
      </c>
      <c r="J22" s="129" t="s">
        <v>5622</v>
      </c>
      <c r="K22" s="129" t="s">
        <v>6313</v>
      </c>
      <c r="L22" s="129" t="s">
        <v>7002</v>
      </c>
      <c r="M22" s="129" t="s">
        <v>7694</v>
      </c>
      <c r="N22" s="129" t="s">
        <v>8385</v>
      </c>
      <c r="O22" s="129" t="s">
        <v>9068</v>
      </c>
      <c r="P22" s="129" t="s">
        <v>9737</v>
      </c>
    </row>
    <row r="23" spans="1:16" ht="21" thickBot="1">
      <c r="A23" t="str">
        <f t="shared" si="0"/>
        <v>Clasificación media</v>
      </c>
      <c r="B23" s="84" t="s">
        <v>36</v>
      </c>
      <c r="D23" s="129" t="s">
        <v>2199</v>
      </c>
      <c r="E23" s="129" t="s">
        <v>2890</v>
      </c>
      <c r="F23" s="129" t="s">
        <v>3548</v>
      </c>
      <c r="G23" s="129" t="s">
        <v>4245</v>
      </c>
      <c r="H23" s="129" t="s">
        <v>4933</v>
      </c>
      <c r="I23" s="129" t="s">
        <v>5623</v>
      </c>
      <c r="J23" s="129" t="s">
        <v>5623</v>
      </c>
      <c r="K23" s="129" t="s">
        <v>6314</v>
      </c>
      <c r="L23" s="129" t="s">
        <v>7003</v>
      </c>
      <c r="M23" s="129" t="s">
        <v>7695</v>
      </c>
      <c r="N23" s="129" t="s">
        <v>8386</v>
      </c>
      <c r="O23" s="129" t="s">
        <v>9069</v>
      </c>
      <c r="P23" s="129" t="s">
        <v>9738</v>
      </c>
    </row>
    <row r="24" spans="1:16" ht="31.2" thickBot="1">
      <c r="A24" t="str">
        <f t="shared" si="0"/>
        <v>Clasificación menor</v>
      </c>
      <c r="B24" s="84" t="s">
        <v>37</v>
      </c>
      <c r="D24" s="129" t="s">
        <v>2200</v>
      </c>
      <c r="E24" s="129" t="s">
        <v>2891</v>
      </c>
      <c r="F24" s="129" t="s">
        <v>3549</v>
      </c>
      <c r="G24" s="129" t="s">
        <v>4246</v>
      </c>
      <c r="H24" s="129" t="s">
        <v>4934</v>
      </c>
      <c r="I24" s="129" t="s">
        <v>5624</v>
      </c>
      <c r="J24" s="129" t="s">
        <v>5624</v>
      </c>
      <c r="K24" s="129" t="s">
        <v>6315</v>
      </c>
      <c r="L24" s="129" t="s">
        <v>7004</v>
      </c>
      <c r="M24" s="129" t="s">
        <v>7696</v>
      </c>
      <c r="N24" s="129" t="s">
        <v>8387</v>
      </c>
      <c r="O24" s="129" t="s">
        <v>9070</v>
      </c>
      <c r="P24" s="129" t="s">
        <v>9739</v>
      </c>
    </row>
    <row r="25" spans="1:16" ht="21" thickBot="1">
      <c r="A25" t="str">
        <f t="shared" si="0"/>
        <v>detalles</v>
      </c>
      <c r="B25" s="84" t="s">
        <v>38</v>
      </c>
      <c r="D25" s="129" t="s">
        <v>2201</v>
      </c>
      <c r="E25" s="129" t="s">
        <v>2892</v>
      </c>
      <c r="F25" s="129" t="s">
        <v>3550</v>
      </c>
      <c r="G25" s="129" t="s">
        <v>4247</v>
      </c>
      <c r="H25" s="129" t="s">
        <v>4935</v>
      </c>
      <c r="I25" s="129" t="s">
        <v>5625</v>
      </c>
      <c r="J25" s="129" t="s">
        <v>5625</v>
      </c>
      <c r="K25" s="129" t="s">
        <v>6316</v>
      </c>
      <c r="L25" s="129" t="s">
        <v>7005</v>
      </c>
      <c r="M25" s="129" t="s">
        <v>7697</v>
      </c>
      <c r="N25" s="129" t="s">
        <v>8388</v>
      </c>
      <c r="O25" s="129" t="s">
        <v>9071</v>
      </c>
      <c r="P25" s="129" t="s">
        <v>9740</v>
      </c>
    </row>
    <row r="26" spans="1:16" ht="21" thickBot="1">
      <c r="A26" t="str">
        <f t="shared" si="0"/>
        <v>residuos generados</v>
      </c>
      <c r="B26" t="s">
        <v>79</v>
      </c>
      <c r="D26" s="129" t="s">
        <v>2202</v>
      </c>
      <c r="E26" s="129" t="s">
        <v>2893</v>
      </c>
      <c r="F26" s="129" t="s">
        <v>3551</v>
      </c>
      <c r="G26" s="129" t="s">
        <v>4248</v>
      </c>
      <c r="H26" s="129" t="s">
        <v>4936</v>
      </c>
      <c r="I26" s="129" t="s">
        <v>5626</v>
      </c>
      <c r="J26" s="129" t="s">
        <v>5626</v>
      </c>
      <c r="K26" s="129" t="s">
        <v>6317</v>
      </c>
      <c r="L26" s="129" t="s">
        <v>7006</v>
      </c>
      <c r="M26" s="129" t="s">
        <v>7698</v>
      </c>
      <c r="N26" s="129" t="s">
        <v>8389</v>
      </c>
      <c r="O26" s="129" t="s">
        <v>9072</v>
      </c>
      <c r="P26" s="129" t="s">
        <v>9741</v>
      </c>
    </row>
    <row r="27" spans="1:16" ht="21" thickBot="1">
      <c r="A27" t="str">
        <f t="shared" si="0"/>
        <v>rendimiento</v>
      </c>
      <c r="B27" t="s">
        <v>80</v>
      </c>
      <c r="D27" s="129" t="s">
        <v>2203</v>
      </c>
      <c r="E27" s="129" t="s">
        <v>2894</v>
      </c>
      <c r="F27" s="129" t="s">
        <v>3552</v>
      </c>
      <c r="G27" s="129" t="s">
        <v>4249</v>
      </c>
      <c r="H27" s="129" t="s">
        <v>4937</v>
      </c>
      <c r="I27" s="129" t="s">
        <v>5627</v>
      </c>
      <c r="J27" s="129" t="s">
        <v>5627</v>
      </c>
      <c r="K27" s="129" t="s">
        <v>6318</v>
      </c>
      <c r="L27" s="129" t="s">
        <v>7007</v>
      </c>
      <c r="M27" s="129" t="s">
        <v>7699</v>
      </c>
      <c r="N27" s="129" t="s">
        <v>8390</v>
      </c>
      <c r="O27" s="129" t="s">
        <v>9073</v>
      </c>
      <c r="P27" s="129" t="s">
        <v>2894</v>
      </c>
    </row>
    <row r="28" spans="1:16" ht="21" thickBot="1">
      <c r="A28" t="str">
        <f t="shared" si="0"/>
        <v>Tipo de producto</v>
      </c>
      <c r="B28" s="15" t="s">
        <v>81</v>
      </c>
      <c r="D28" s="129" t="s">
        <v>2204</v>
      </c>
      <c r="E28" s="129" t="s">
        <v>2895</v>
      </c>
      <c r="F28" s="129" t="s">
        <v>3553</v>
      </c>
      <c r="G28" s="129" t="s">
        <v>4250</v>
      </c>
      <c r="H28" s="129" t="s">
        <v>4938</v>
      </c>
      <c r="I28" s="129" t="s">
        <v>5628</v>
      </c>
      <c r="J28" s="129" t="s">
        <v>5628</v>
      </c>
      <c r="K28" s="129" t="s">
        <v>6319</v>
      </c>
      <c r="L28" s="129" t="s">
        <v>7008</v>
      </c>
      <c r="M28" s="129" t="s">
        <v>7700</v>
      </c>
      <c r="N28" s="129" t="s">
        <v>8391</v>
      </c>
      <c r="O28" s="129" t="s">
        <v>9074</v>
      </c>
      <c r="P28" s="129" t="s">
        <v>9742</v>
      </c>
    </row>
    <row r="29" spans="1:16" ht="61.8" thickBot="1">
      <c r="A29" t="str">
        <f t="shared" si="0"/>
        <v>Producto representativo convertido a 1 millón de yenes</v>
      </c>
      <c r="B29" s="84" t="s">
        <v>91</v>
      </c>
      <c r="D29" s="129" t="s">
        <v>2205</v>
      </c>
      <c r="E29" s="129" t="s">
        <v>2896</v>
      </c>
      <c r="F29" s="129" t="s">
        <v>3554</v>
      </c>
      <c r="G29" s="129" t="s">
        <v>4251</v>
      </c>
      <c r="H29" s="129" t="s">
        <v>4939</v>
      </c>
      <c r="I29" s="129" t="s">
        <v>5629</v>
      </c>
      <c r="J29" s="129" t="s">
        <v>5629</v>
      </c>
      <c r="K29" s="129" t="s">
        <v>6320</v>
      </c>
      <c r="L29" s="129" t="s">
        <v>7009</v>
      </c>
      <c r="M29" s="129" t="s">
        <v>7701</v>
      </c>
      <c r="N29" s="129" t="s">
        <v>8392</v>
      </c>
      <c r="O29" s="129" t="s">
        <v>9075</v>
      </c>
      <c r="P29" s="129" t="s">
        <v>9743</v>
      </c>
    </row>
    <row r="30" spans="1:16" ht="21" thickBot="1">
      <c r="A30" t="str">
        <f t="shared" si="0"/>
        <v>Vida útil (años)</v>
      </c>
      <c r="B30" t="s">
        <v>93</v>
      </c>
      <c r="D30" s="129" t="s">
        <v>2206</v>
      </c>
      <c r="E30" s="129" t="s">
        <v>2897</v>
      </c>
      <c r="F30" s="129" t="s">
        <v>3555</v>
      </c>
      <c r="G30" s="129" t="s">
        <v>4252</v>
      </c>
      <c r="H30" s="129" t="s">
        <v>4940</v>
      </c>
      <c r="I30" s="129" t="s">
        <v>5630</v>
      </c>
      <c r="J30" s="129" t="s">
        <v>5630</v>
      </c>
      <c r="K30" s="129" t="s">
        <v>6321</v>
      </c>
      <c r="L30" s="129" t="s">
        <v>7010</v>
      </c>
      <c r="M30" s="129" t="s">
        <v>7702</v>
      </c>
      <c r="N30" s="129" t="s">
        <v>8393</v>
      </c>
      <c r="O30" s="129" t="s">
        <v>9076</v>
      </c>
      <c r="P30" s="129" t="s">
        <v>9744</v>
      </c>
    </row>
    <row r="31" spans="1:16" ht="21" thickBot="1">
      <c r="A31" t="str">
        <f t="shared" si="0"/>
        <v>Tiempo de actividad (%)</v>
      </c>
      <c r="B31" t="s">
        <v>95</v>
      </c>
      <c r="D31" s="129" t="s">
        <v>2207</v>
      </c>
      <c r="E31" s="129" t="s">
        <v>2898</v>
      </c>
      <c r="F31" s="129" t="s">
        <v>3556</v>
      </c>
      <c r="G31" s="129" t="s">
        <v>4253</v>
      </c>
      <c r="H31" s="129" t="s">
        <v>4941</v>
      </c>
      <c r="I31" s="129" t="s">
        <v>5631</v>
      </c>
      <c r="J31" s="129" t="s">
        <v>5631</v>
      </c>
      <c r="K31" s="129" t="s">
        <v>6322</v>
      </c>
      <c r="L31" s="129" t="s">
        <v>7011</v>
      </c>
      <c r="M31" s="129" t="s">
        <v>7703</v>
      </c>
      <c r="N31" s="129" t="s">
        <v>8394</v>
      </c>
      <c r="O31" s="129" t="s">
        <v>9077</v>
      </c>
      <c r="P31" s="129" t="s">
        <v>9745</v>
      </c>
    </row>
    <row r="32" spans="1:16" ht="31.2" thickBot="1">
      <c r="A32" t="str">
        <f t="shared" si="0"/>
        <v>Potencia de funcionamiento kw</v>
      </c>
      <c r="B32" t="s">
        <v>96</v>
      </c>
      <c r="D32" s="129" t="s">
        <v>2208</v>
      </c>
      <c r="E32" s="129" t="s">
        <v>2899</v>
      </c>
      <c r="F32" s="129" t="s">
        <v>3557</v>
      </c>
      <c r="G32" s="129" t="s">
        <v>4254</v>
      </c>
      <c r="H32" s="129" t="s">
        <v>4942</v>
      </c>
      <c r="I32" s="129" t="s">
        <v>5632</v>
      </c>
      <c r="J32" s="129" t="s">
        <v>5632</v>
      </c>
      <c r="K32" s="129" t="s">
        <v>6323</v>
      </c>
      <c r="L32" s="129" t="s">
        <v>7012</v>
      </c>
      <c r="M32" s="129" t="s">
        <v>7704</v>
      </c>
      <c r="N32" s="129" t="s">
        <v>8395</v>
      </c>
      <c r="O32" s="129" t="s">
        <v>9078</v>
      </c>
      <c r="P32" s="129" t="s">
        <v>2899</v>
      </c>
    </row>
    <row r="33" spans="1:16" ht="31.2" thickBot="1">
      <c r="A33" t="str">
        <f t="shared" si="0"/>
        <v>Consumo de combustible (L/h)</v>
      </c>
      <c r="B33" t="s">
        <v>98</v>
      </c>
      <c r="D33" s="129" t="s">
        <v>2209</v>
      </c>
      <c r="E33" s="129" t="s">
        <v>2900</v>
      </c>
      <c r="F33" s="129" t="s">
        <v>3558</v>
      </c>
      <c r="G33" s="129" t="s">
        <v>4255</v>
      </c>
      <c r="H33" s="129" t="s">
        <v>4943</v>
      </c>
      <c r="I33" s="129" t="s">
        <v>5633</v>
      </c>
      <c r="J33" s="129" t="s">
        <v>5633</v>
      </c>
      <c r="K33" s="129" t="s">
        <v>6324</v>
      </c>
      <c r="L33" s="129" t="s">
        <v>7013</v>
      </c>
      <c r="M33" s="129" t="s">
        <v>7705</v>
      </c>
      <c r="N33" s="129" t="s">
        <v>8396</v>
      </c>
      <c r="O33" s="129" t="s">
        <v>9079</v>
      </c>
      <c r="P33" s="129" t="s">
        <v>9746</v>
      </c>
    </row>
    <row r="34" spans="1:16" ht="41.4" thickBot="1">
      <c r="A34" t="str">
        <f t="shared" si="0"/>
        <v>Peso del producto por millón de yenes</v>
      </c>
      <c r="B34" s="84" t="s">
        <v>82</v>
      </c>
      <c r="D34" s="129" t="s">
        <v>2210</v>
      </c>
      <c r="E34" s="129" t="s">
        <v>2901</v>
      </c>
      <c r="F34" s="129" t="s">
        <v>3559</v>
      </c>
      <c r="G34" s="129" t="s">
        <v>4256</v>
      </c>
      <c r="H34" s="129" t="s">
        <v>4944</v>
      </c>
      <c r="I34" s="129" t="s">
        <v>5634</v>
      </c>
      <c r="J34" s="129" t="s">
        <v>5634</v>
      </c>
      <c r="K34" s="129" t="s">
        <v>6325</v>
      </c>
      <c r="L34" s="129" t="s">
        <v>7014</v>
      </c>
      <c r="M34" s="129" t="s">
        <v>7706</v>
      </c>
      <c r="N34" s="129" t="s">
        <v>8397</v>
      </c>
      <c r="O34" s="129" t="s">
        <v>9080</v>
      </c>
      <c r="P34" s="129" t="s">
        <v>9747</v>
      </c>
    </row>
    <row r="35" spans="1:16" ht="18.600000000000001" thickBot="1">
      <c r="A35" t="str">
        <f t="shared" si="0"/>
        <v>Constitución</v>
      </c>
      <c r="B35" s="90" t="s">
        <v>86</v>
      </c>
      <c r="D35" s="129" t="s">
        <v>2211</v>
      </c>
      <c r="E35" s="129" t="s">
        <v>2902</v>
      </c>
      <c r="F35" s="129" t="s">
        <v>3560</v>
      </c>
      <c r="G35" s="129" t="s">
        <v>4257</v>
      </c>
      <c r="H35" s="129" t="s">
        <v>4945</v>
      </c>
      <c r="I35" s="129" t="s">
        <v>5635</v>
      </c>
      <c r="J35" s="129" t="s">
        <v>5635</v>
      </c>
      <c r="K35" s="129" t="s">
        <v>6326</v>
      </c>
      <c r="L35" s="129" t="s">
        <v>7015</v>
      </c>
      <c r="M35" s="129" t="s">
        <v>7707</v>
      </c>
      <c r="N35" s="129" t="s">
        <v>8398</v>
      </c>
      <c r="O35" s="129" t="s">
        <v>9081</v>
      </c>
      <c r="P35" s="129" t="s">
        <v>9748</v>
      </c>
    </row>
    <row r="36" spans="1:16" ht="18.600000000000001" thickBot="1">
      <c r="A36" t="str">
        <f t="shared" si="0"/>
        <v>fibra</v>
      </c>
      <c r="B36" s="11" t="s">
        <v>88</v>
      </c>
      <c r="D36" s="129" t="s">
        <v>2212</v>
      </c>
      <c r="E36" s="129" t="s">
        <v>2903</v>
      </c>
      <c r="F36" s="129" t="s">
        <v>3561</v>
      </c>
      <c r="G36" s="129" t="s">
        <v>4258</v>
      </c>
      <c r="H36" s="129" t="s">
        <v>4946</v>
      </c>
      <c r="I36" s="129" t="s">
        <v>5636</v>
      </c>
      <c r="J36" s="129" t="s">
        <v>5636</v>
      </c>
      <c r="K36" s="129" t="s">
        <v>6327</v>
      </c>
      <c r="L36" s="129" t="s">
        <v>7016</v>
      </c>
      <c r="M36" s="129" t="s">
        <v>7708</v>
      </c>
      <c r="N36" s="129" t="s">
        <v>8399</v>
      </c>
      <c r="O36" s="129" t="s">
        <v>2212</v>
      </c>
      <c r="P36" s="129" t="s">
        <v>9749</v>
      </c>
    </row>
    <row r="37" spans="1:16" ht="18.600000000000001" thickBot="1">
      <c r="A37" t="str">
        <f t="shared" si="0"/>
        <v>madera</v>
      </c>
      <c r="B37" s="11" t="s">
        <v>92</v>
      </c>
      <c r="D37" s="129" t="s">
        <v>2213</v>
      </c>
      <c r="E37" s="129" t="s">
        <v>2904</v>
      </c>
      <c r="F37" s="129" t="s">
        <v>3562</v>
      </c>
      <c r="G37" s="129" t="s">
        <v>4259</v>
      </c>
      <c r="H37" s="129" t="s">
        <v>4947</v>
      </c>
      <c r="I37" s="129" t="s">
        <v>5637</v>
      </c>
      <c r="J37" s="129" t="s">
        <v>5637</v>
      </c>
      <c r="K37" s="129" t="s">
        <v>6328</v>
      </c>
      <c r="L37" s="129" t="s">
        <v>7017</v>
      </c>
      <c r="M37" s="129" t="s">
        <v>7709</v>
      </c>
      <c r="N37" s="129" t="s">
        <v>8400</v>
      </c>
      <c r="O37" s="129" t="s">
        <v>9082</v>
      </c>
      <c r="P37" s="129" t="s">
        <v>9750</v>
      </c>
    </row>
    <row r="38" spans="1:16" ht="21" thickBot="1">
      <c r="A38" t="str">
        <f t="shared" si="0"/>
        <v>Papel de pulpa</v>
      </c>
      <c r="B38" s="11" t="s">
        <v>94</v>
      </c>
      <c r="D38" s="129" t="s">
        <v>2214</v>
      </c>
      <c r="E38" s="129" t="s">
        <v>2905</v>
      </c>
      <c r="F38" s="129" t="s">
        <v>3563</v>
      </c>
      <c r="G38" s="129" t="s">
        <v>4260</v>
      </c>
      <c r="H38" s="129" t="s">
        <v>4948</v>
      </c>
      <c r="I38" s="129" t="s">
        <v>5638</v>
      </c>
      <c r="J38" s="129" t="s">
        <v>5638</v>
      </c>
      <c r="K38" s="129" t="s">
        <v>6329</v>
      </c>
      <c r="L38" s="129" t="s">
        <v>7018</v>
      </c>
      <c r="M38" s="129" t="s">
        <v>7710</v>
      </c>
      <c r="N38" s="129" t="s">
        <v>8401</v>
      </c>
      <c r="O38" s="129" t="s">
        <v>9083</v>
      </c>
      <c r="P38" s="129" t="s">
        <v>9751</v>
      </c>
    </row>
    <row r="39" spans="1:16" ht="21" thickBot="1">
      <c r="A39" t="str">
        <f t="shared" si="0"/>
        <v>productos químicos</v>
      </c>
      <c r="B39" s="11" t="s">
        <v>40</v>
      </c>
      <c r="D39" s="129" t="s">
        <v>2215</v>
      </c>
      <c r="E39" s="129" t="s">
        <v>2906</v>
      </c>
      <c r="F39" s="129" t="s">
        <v>3564</v>
      </c>
      <c r="G39" s="129" t="s">
        <v>4261</v>
      </c>
      <c r="H39" s="129" t="s">
        <v>4949</v>
      </c>
      <c r="I39" s="129" t="s">
        <v>5639</v>
      </c>
      <c r="J39" s="129" t="s">
        <v>5639</v>
      </c>
      <c r="K39" s="129" t="s">
        <v>6330</v>
      </c>
      <c r="L39" s="129" t="s">
        <v>7019</v>
      </c>
      <c r="M39" s="129" t="s">
        <v>7711</v>
      </c>
      <c r="N39" s="129" t="s">
        <v>8402</v>
      </c>
      <c r="O39" s="129" t="s">
        <v>9084</v>
      </c>
      <c r="P39" s="129" t="s">
        <v>9752</v>
      </c>
    </row>
    <row r="40" spans="1:16" ht="18.600000000000001" thickBot="1">
      <c r="A40" t="str">
        <f t="shared" si="0"/>
        <v>el plastico</v>
      </c>
      <c r="B40" s="11" t="s">
        <v>97</v>
      </c>
      <c r="D40" s="129" t="s">
        <v>2216</v>
      </c>
      <c r="E40" s="129" t="s">
        <v>2907</v>
      </c>
      <c r="F40" s="129" t="s">
        <v>3565</v>
      </c>
      <c r="G40" s="129" t="s">
        <v>4262</v>
      </c>
      <c r="H40" s="129" t="s">
        <v>4950</v>
      </c>
      <c r="I40" s="129" t="s">
        <v>5640</v>
      </c>
      <c r="J40" s="129" t="s">
        <v>5640</v>
      </c>
      <c r="K40" s="129" t="s">
        <v>6331</v>
      </c>
      <c r="L40" s="129" t="s">
        <v>7020</v>
      </c>
      <c r="M40" s="129" t="s">
        <v>7712</v>
      </c>
      <c r="N40" s="129" t="s">
        <v>8403</v>
      </c>
      <c r="O40" s="129" t="s">
        <v>9085</v>
      </c>
      <c r="P40" s="129" t="s">
        <v>2907</v>
      </c>
    </row>
    <row r="41" spans="1:16" ht="18.600000000000001" thickBot="1">
      <c r="A41" t="str">
        <f t="shared" si="0"/>
        <v>goma</v>
      </c>
      <c r="B41" s="11" t="s">
        <v>99</v>
      </c>
      <c r="D41" s="129" t="s">
        <v>2217</v>
      </c>
      <c r="E41" s="129" t="s">
        <v>2908</v>
      </c>
      <c r="F41" s="129" t="s">
        <v>3566</v>
      </c>
      <c r="G41" s="129" t="s">
        <v>4263</v>
      </c>
      <c r="H41" s="129" t="s">
        <v>4951</v>
      </c>
      <c r="I41" s="129" t="s">
        <v>5641</v>
      </c>
      <c r="J41" s="129" t="s">
        <v>5641</v>
      </c>
      <c r="K41" s="129" t="s">
        <v>6332</v>
      </c>
      <c r="L41" s="129" t="s">
        <v>7021</v>
      </c>
      <c r="M41" s="129" t="s">
        <v>7713</v>
      </c>
      <c r="N41" s="129" t="s">
        <v>8404</v>
      </c>
      <c r="O41" s="129" t="s">
        <v>9086</v>
      </c>
      <c r="P41" s="129" t="s">
        <v>9753</v>
      </c>
    </row>
    <row r="42" spans="1:16" ht="18.600000000000001" thickBot="1">
      <c r="A42" t="str">
        <f t="shared" si="0"/>
        <v>cuero</v>
      </c>
      <c r="B42" s="11" t="s">
        <v>100</v>
      </c>
      <c r="D42" s="129" t="s">
        <v>2218</v>
      </c>
      <c r="E42" s="129" t="s">
        <v>2909</v>
      </c>
      <c r="F42" s="129" t="s">
        <v>3567</v>
      </c>
      <c r="G42" s="129" t="s">
        <v>4264</v>
      </c>
      <c r="H42" s="129" t="s">
        <v>4952</v>
      </c>
      <c r="I42" s="129" t="s">
        <v>5642</v>
      </c>
      <c r="J42" s="129" t="s">
        <v>5642</v>
      </c>
      <c r="K42" s="129" t="s">
        <v>6333</v>
      </c>
      <c r="L42" s="129" t="s">
        <v>7022</v>
      </c>
      <c r="M42" s="129" t="s">
        <v>7714</v>
      </c>
      <c r="N42" s="129" t="s">
        <v>8405</v>
      </c>
      <c r="O42" s="129" t="s">
        <v>9087</v>
      </c>
      <c r="P42" s="129" t="s">
        <v>2909</v>
      </c>
    </row>
    <row r="43" spans="1:16" ht="18.600000000000001" thickBot="1">
      <c r="A43" t="str">
        <f t="shared" si="0"/>
        <v>vidrio</v>
      </c>
      <c r="B43" s="11" t="s">
        <v>101</v>
      </c>
      <c r="D43" s="129" t="s">
        <v>2219</v>
      </c>
      <c r="E43" s="129" t="s">
        <v>2910</v>
      </c>
      <c r="F43" s="129" t="s">
        <v>3568</v>
      </c>
      <c r="G43" s="129" t="s">
        <v>4265</v>
      </c>
      <c r="H43" s="129" t="s">
        <v>4953</v>
      </c>
      <c r="I43" s="129" t="s">
        <v>5643</v>
      </c>
      <c r="J43" s="129" t="s">
        <v>5643</v>
      </c>
      <c r="K43" s="129" t="s">
        <v>6334</v>
      </c>
      <c r="L43" s="129" t="s">
        <v>7023</v>
      </c>
      <c r="M43" s="129" t="s">
        <v>7715</v>
      </c>
      <c r="N43" s="129" t="s">
        <v>8406</v>
      </c>
      <c r="O43" s="129" t="s">
        <v>9088</v>
      </c>
      <c r="P43" s="129" t="s">
        <v>2910</v>
      </c>
    </row>
    <row r="44" spans="1:16" ht="18.600000000000001" thickBot="1">
      <c r="A44" t="str">
        <f t="shared" si="0"/>
        <v>cemento</v>
      </c>
      <c r="B44" s="11" t="s">
        <v>102</v>
      </c>
      <c r="D44" s="129" t="s">
        <v>2220</v>
      </c>
      <c r="E44" s="129" t="s">
        <v>2911</v>
      </c>
      <c r="F44" s="129" t="s">
        <v>3569</v>
      </c>
      <c r="G44" s="129" t="s">
        <v>4266</v>
      </c>
      <c r="H44" s="129" t="s">
        <v>4954</v>
      </c>
      <c r="I44" s="129" t="s">
        <v>5644</v>
      </c>
      <c r="J44" s="129" t="s">
        <v>5644</v>
      </c>
      <c r="K44" s="129" t="s">
        <v>6335</v>
      </c>
      <c r="L44" s="129" t="s">
        <v>7024</v>
      </c>
      <c r="M44" s="129" t="s">
        <v>7716</v>
      </c>
      <c r="N44" s="129" t="s">
        <v>8407</v>
      </c>
      <c r="O44" s="129" t="s">
        <v>2220</v>
      </c>
      <c r="P44" s="129" t="s">
        <v>2911</v>
      </c>
    </row>
    <row r="45" spans="1:16" ht="31.2" thickBot="1">
      <c r="A45" t="str">
        <f t="shared" si="0"/>
        <v>Cerámica, tierra y piedra</v>
      </c>
      <c r="B45" s="11" t="s">
        <v>103</v>
      </c>
      <c r="D45" s="129" t="s">
        <v>2221</v>
      </c>
      <c r="E45" s="129" t="s">
        <v>2912</v>
      </c>
      <c r="F45" s="129" t="s">
        <v>3570</v>
      </c>
      <c r="G45" s="129" t="s">
        <v>4267</v>
      </c>
      <c r="H45" s="129" t="s">
        <v>4955</v>
      </c>
      <c r="I45" s="129" t="s">
        <v>5645</v>
      </c>
      <c r="J45" s="129" t="s">
        <v>5645</v>
      </c>
      <c r="K45" s="129" t="s">
        <v>6336</v>
      </c>
      <c r="L45" s="129" t="s">
        <v>7025</v>
      </c>
      <c r="M45" s="129" t="s">
        <v>7717</v>
      </c>
      <c r="N45" s="129" t="s">
        <v>8408</v>
      </c>
      <c r="O45" s="129" t="s">
        <v>9089</v>
      </c>
      <c r="P45" s="129" t="s">
        <v>9754</v>
      </c>
    </row>
    <row r="46" spans="1:16" ht="18.600000000000001" thickBot="1">
      <c r="A46" t="str">
        <f t="shared" si="0"/>
        <v>acero</v>
      </c>
      <c r="B46" s="11" t="s">
        <v>104</v>
      </c>
      <c r="D46" s="129" t="s">
        <v>2222</v>
      </c>
      <c r="E46" s="129" t="s">
        <v>104</v>
      </c>
      <c r="F46" s="129" t="s">
        <v>3571</v>
      </c>
      <c r="G46" s="129" t="s">
        <v>4268</v>
      </c>
      <c r="H46" s="129" t="s">
        <v>4956</v>
      </c>
      <c r="I46" s="129" t="s">
        <v>5646</v>
      </c>
      <c r="J46" s="129" t="s">
        <v>5646</v>
      </c>
      <c r="K46" s="129" t="s">
        <v>6337</v>
      </c>
      <c r="L46" s="129" t="s">
        <v>7026</v>
      </c>
      <c r="M46" s="129" t="s">
        <v>7718</v>
      </c>
      <c r="N46" s="129" t="s">
        <v>8409</v>
      </c>
      <c r="O46" s="129" t="s">
        <v>9090</v>
      </c>
      <c r="P46" s="129" t="s">
        <v>9755</v>
      </c>
    </row>
    <row r="47" spans="1:16" ht="18.600000000000001" thickBot="1">
      <c r="A47" t="str">
        <f t="shared" si="0"/>
        <v>cobre</v>
      </c>
      <c r="B47" s="11" t="s">
        <v>106</v>
      </c>
      <c r="D47" s="129" t="s">
        <v>2223</v>
      </c>
      <c r="E47" s="129" t="s">
        <v>106</v>
      </c>
      <c r="F47" s="129" t="s">
        <v>3572</v>
      </c>
      <c r="G47" s="129" t="s">
        <v>4269</v>
      </c>
      <c r="H47" s="129" t="s">
        <v>4957</v>
      </c>
      <c r="I47" s="129" t="s">
        <v>5647</v>
      </c>
      <c r="J47" s="129" t="s">
        <v>5647</v>
      </c>
      <c r="K47" s="129" t="s">
        <v>6338</v>
      </c>
      <c r="L47" s="129" t="s">
        <v>7027</v>
      </c>
      <c r="M47" s="129" t="s">
        <v>7719</v>
      </c>
      <c r="N47" s="129" t="s">
        <v>8410</v>
      </c>
      <c r="O47" s="129" t="s">
        <v>9091</v>
      </c>
      <c r="P47" s="129" t="s">
        <v>9756</v>
      </c>
    </row>
    <row r="48" spans="1:16" ht="18.600000000000001" thickBot="1">
      <c r="A48" t="str">
        <f t="shared" si="0"/>
        <v>Aluminio</v>
      </c>
      <c r="B48" s="11" t="s">
        <v>108</v>
      </c>
      <c r="D48" s="129" t="s">
        <v>2224</v>
      </c>
      <c r="E48" s="129" t="s">
        <v>2913</v>
      </c>
      <c r="F48" s="129" t="s">
        <v>3573</v>
      </c>
      <c r="G48" s="129" t="s">
        <v>4270</v>
      </c>
      <c r="H48" s="129" t="s">
        <v>4958</v>
      </c>
      <c r="I48" s="129" t="s">
        <v>5648</v>
      </c>
      <c r="J48" s="129" t="s">
        <v>5648</v>
      </c>
      <c r="K48" s="129" t="s">
        <v>4958</v>
      </c>
      <c r="L48" s="129" t="s">
        <v>7028</v>
      </c>
      <c r="M48" s="129" t="s">
        <v>7720</v>
      </c>
      <c r="N48" s="129" t="s">
        <v>8411</v>
      </c>
      <c r="O48" s="129" t="s">
        <v>4958</v>
      </c>
      <c r="P48" s="129" t="s">
        <v>9757</v>
      </c>
    </row>
    <row r="49" spans="1:16" ht="21" thickBot="1">
      <c r="A49" t="str">
        <f t="shared" si="0"/>
        <v>Metal no ferroso</v>
      </c>
      <c r="B49" s="11" t="s">
        <v>111</v>
      </c>
      <c r="D49" s="129" t="s">
        <v>2225</v>
      </c>
      <c r="E49" s="129" t="s">
        <v>2914</v>
      </c>
      <c r="F49" s="129" t="s">
        <v>3574</v>
      </c>
      <c r="G49" s="129" t="s">
        <v>4271</v>
      </c>
      <c r="H49" s="129" t="s">
        <v>4959</v>
      </c>
      <c r="I49" s="129" t="s">
        <v>5649</v>
      </c>
      <c r="J49" s="129" t="s">
        <v>5649</v>
      </c>
      <c r="K49" s="129" t="s">
        <v>6339</v>
      </c>
      <c r="L49" s="129" t="s">
        <v>7029</v>
      </c>
      <c r="M49" s="129" t="s">
        <v>7721</v>
      </c>
      <c r="N49" s="129" t="s">
        <v>8412</v>
      </c>
      <c r="O49" s="129" t="s">
        <v>9092</v>
      </c>
      <c r="P49" s="129" t="s">
        <v>9758</v>
      </c>
    </row>
    <row r="50" spans="1:16" ht="18.600000000000001" thickBot="1">
      <c r="A50" t="str">
        <f t="shared" si="0"/>
        <v>otros</v>
      </c>
      <c r="B50" s="11" t="s">
        <v>112</v>
      </c>
      <c r="D50" s="129" t="s">
        <v>2226</v>
      </c>
      <c r="E50" s="129" t="s">
        <v>2915</v>
      </c>
      <c r="F50" s="129" t="s">
        <v>3575</v>
      </c>
      <c r="G50" s="129" t="s">
        <v>4272</v>
      </c>
      <c r="H50" s="129" t="s">
        <v>4960</v>
      </c>
      <c r="I50" s="129" t="s">
        <v>5650</v>
      </c>
      <c r="J50" s="129" t="s">
        <v>5650</v>
      </c>
      <c r="K50" s="129" t="s">
        <v>6340</v>
      </c>
      <c r="L50" s="129" t="s">
        <v>7030</v>
      </c>
      <c r="M50" s="129" t="s">
        <v>7722</v>
      </c>
      <c r="N50" s="129" t="s">
        <v>8413</v>
      </c>
      <c r="O50" s="129" t="s">
        <v>9093</v>
      </c>
      <c r="P50" s="129" t="s">
        <v>2915</v>
      </c>
    </row>
    <row r="51" spans="1:16" ht="31.2" thickBot="1">
      <c r="A51" t="str">
        <f t="shared" si="0"/>
        <v>franquicia</v>
      </c>
      <c r="B51" t="s">
        <v>105</v>
      </c>
      <c r="D51" s="129" t="s">
        <v>2227</v>
      </c>
      <c r="E51" s="129" t="s">
        <v>2916</v>
      </c>
      <c r="F51" s="129" t="s">
        <v>3576</v>
      </c>
      <c r="G51" s="129" t="s">
        <v>4273</v>
      </c>
      <c r="H51" s="129" t="s">
        <v>4961</v>
      </c>
      <c r="I51" s="129" t="s">
        <v>5651</v>
      </c>
      <c r="J51" s="129" t="s">
        <v>5651</v>
      </c>
      <c r="K51" s="129" t="s">
        <v>6341</v>
      </c>
      <c r="L51" s="129" t="s">
        <v>7031</v>
      </c>
      <c r="M51" s="129" t="s">
        <v>7723</v>
      </c>
      <c r="N51" s="129" t="s">
        <v>8414</v>
      </c>
      <c r="O51" s="129" t="s">
        <v>2227</v>
      </c>
      <c r="P51" s="129" t="s">
        <v>9759</v>
      </c>
    </row>
    <row r="52" spans="1:16" ht="21" thickBot="1">
      <c r="A52" t="str">
        <f t="shared" si="0"/>
        <v>No aplica</v>
      </c>
      <c r="B52" t="s">
        <v>109</v>
      </c>
      <c r="D52" s="129" t="s">
        <v>2228</v>
      </c>
      <c r="E52" s="129" t="s">
        <v>2917</v>
      </c>
      <c r="F52" s="129" t="s">
        <v>3577</v>
      </c>
      <c r="G52" s="129" t="s">
        <v>4274</v>
      </c>
      <c r="H52" s="129" t="s">
        <v>4962</v>
      </c>
      <c r="I52" s="129" t="s">
        <v>5652</v>
      </c>
      <c r="J52" s="129" t="s">
        <v>5652</v>
      </c>
      <c r="K52" s="129" t="s">
        <v>6342</v>
      </c>
      <c r="L52" s="129" t="s">
        <v>7032</v>
      </c>
      <c r="M52" s="129" t="s">
        <v>7724</v>
      </c>
      <c r="N52" s="129" t="s">
        <v>8415</v>
      </c>
      <c r="O52" s="129" t="s">
        <v>9094</v>
      </c>
      <c r="P52" s="129" t="s">
        <v>9760</v>
      </c>
    </row>
    <row r="53" spans="1:16" ht="18.600000000000001" thickBot="1">
      <c r="A53" t="str">
        <f t="shared" si="0"/>
        <v>resultado</v>
      </c>
      <c r="B53" t="s">
        <v>113</v>
      </c>
      <c r="D53" s="129" t="s">
        <v>2229</v>
      </c>
      <c r="E53" s="129" t="s">
        <v>113</v>
      </c>
      <c r="F53" s="129" t="s">
        <v>3578</v>
      </c>
      <c r="G53" s="129" t="s">
        <v>4275</v>
      </c>
      <c r="H53" s="129" t="s">
        <v>4963</v>
      </c>
      <c r="I53" s="129" t="s">
        <v>5653</v>
      </c>
      <c r="J53" s="129" t="s">
        <v>5653</v>
      </c>
      <c r="K53" s="129" t="s">
        <v>6343</v>
      </c>
      <c r="L53" s="129" t="s">
        <v>7033</v>
      </c>
      <c r="M53" s="129" t="s">
        <v>7725</v>
      </c>
      <c r="N53" s="129" t="s">
        <v>8416</v>
      </c>
      <c r="O53" s="129" t="s">
        <v>9095</v>
      </c>
      <c r="P53" s="129" t="s">
        <v>9761</v>
      </c>
    </row>
    <row r="54" spans="1:16" ht="18.600000000000001" thickBot="1">
      <c r="A54" t="str">
        <f t="shared" si="0"/>
        <v>Categoría</v>
      </c>
      <c r="B54" s="16" t="s">
        <v>114</v>
      </c>
      <c r="D54" s="129" t="s">
        <v>2230</v>
      </c>
      <c r="E54" s="129" t="s">
        <v>2888</v>
      </c>
      <c r="F54" s="129" t="s">
        <v>3579</v>
      </c>
      <c r="G54" s="129" t="s">
        <v>4242</v>
      </c>
      <c r="H54" s="129" t="s">
        <v>4964</v>
      </c>
      <c r="I54" s="129" t="s">
        <v>5654</v>
      </c>
      <c r="J54" s="129" t="s">
        <v>5654</v>
      </c>
      <c r="K54" s="129" t="s">
        <v>6311</v>
      </c>
      <c r="L54" s="129" t="s">
        <v>7034</v>
      </c>
      <c r="M54" s="129" t="s">
        <v>7726</v>
      </c>
      <c r="N54" s="129" t="s">
        <v>8417</v>
      </c>
      <c r="O54" s="129" t="s">
        <v>4964</v>
      </c>
      <c r="P54" s="129" t="s">
        <v>9735</v>
      </c>
    </row>
    <row r="55" spans="1:16" ht="21" thickBot="1">
      <c r="A55" t="str">
        <f t="shared" si="0"/>
        <v>alcance1</v>
      </c>
      <c r="B55" s="32" t="s">
        <v>3</v>
      </c>
      <c r="D55" s="129" t="s">
        <v>3</v>
      </c>
      <c r="E55" s="129" t="s">
        <v>2918</v>
      </c>
      <c r="F55" s="129" t="s">
        <v>3</v>
      </c>
      <c r="G55" s="129" t="s">
        <v>4276</v>
      </c>
      <c r="H55" s="129" t="s">
        <v>4965</v>
      </c>
      <c r="I55" s="129" t="s">
        <v>5655</v>
      </c>
      <c r="J55" s="129" t="s">
        <v>5655</v>
      </c>
      <c r="K55" s="129" t="s">
        <v>6344</v>
      </c>
      <c r="L55" s="129" t="s">
        <v>7035</v>
      </c>
      <c r="M55" s="129" t="s">
        <v>7727</v>
      </c>
      <c r="N55" s="129" t="s">
        <v>8418</v>
      </c>
      <c r="O55" s="129" t="s">
        <v>9096</v>
      </c>
      <c r="P55" s="129" t="s">
        <v>9762</v>
      </c>
    </row>
    <row r="56" spans="1:16" ht="21" thickBot="1">
      <c r="A56" t="str">
        <f t="shared" si="0"/>
        <v>alcance2</v>
      </c>
      <c r="B56" s="33" t="s">
        <v>14</v>
      </c>
      <c r="D56" s="129" t="s">
        <v>14</v>
      </c>
      <c r="E56" s="129" t="s">
        <v>2919</v>
      </c>
      <c r="F56" s="129" t="s">
        <v>14</v>
      </c>
      <c r="G56" s="129" t="s">
        <v>4277</v>
      </c>
      <c r="H56" s="129" t="s">
        <v>4966</v>
      </c>
      <c r="I56" s="129" t="s">
        <v>5656</v>
      </c>
      <c r="J56" s="129" t="s">
        <v>5656</v>
      </c>
      <c r="K56" s="129" t="s">
        <v>6345</v>
      </c>
      <c r="L56" s="129" t="s">
        <v>7036</v>
      </c>
      <c r="M56" s="129" t="s">
        <v>7728</v>
      </c>
      <c r="N56" s="129" t="s">
        <v>8419</v>
      </c>
      <c r="O56" s="129" t="s">
        <v>9097</v>
      </c>
      <c r="P56" s="129" t="s">
        <v>9763</v>
      </c>
    </row>
    <row r="57" spans="1:16" ht="51.6" thickBot="1">
      <c r="A57" t="str">
        <f t="shared" si="0"/>
        <v>Categoría 1 “Productos y servicios comprados”</v>
      </c>
      <c r="B57" s="33" t="s">
        <v>123</v>
      </c>
      <c r="D57" s="129" t="s">
        <v>2231</v>
      </c>
      <c r="E57" s="129" t="s">
        <v>2920</v>
      </c>
      <c r="F57" s="129" t="s">
        <v>3580</v>
      </c>
      <c r="G57" s="129" t="s">
        <v>4278</v>
      </c>
      <c r="H57" s="129" t="s">
        <v>4967</v>
      </c>
      <c r="I57" s="129" t="s">
        <v>5657</v>
      </c>
      <c r="J57" s="129" t="s">
        <v>5657</v>
      </c>
      <c r="K57" s="129" t="s">
        <v>6346</v>
      </c>
      <c r="L57" s="129" t="s">
        <v>7037</v>
      </c>
      <c r="M57" s="129" t="s">
        <v>7729</v>
      </c>
      <c r="N57" s="129" t="s">
        <v>8420</v>
      </c>
      <c r="O57" s="129" t="s">
        <v>9098</v>
      </c>
      <c r="P57" s="129" t="s">
        <v>9764</v>
      </c>
    </row>
    <row r="58" spans="1:16" ht="31.2" thickBot="1">
      <c r="A58" t="str">
        <f t="shared" si="0"/>
        <v>Categoría 2 “Bienes de Capital”</v>
      </c>
      <c r="B58" s="33" t="s">
        <v>126</v>
      </c>
      <c r="D58" s="129" t="s">
        <v>2232</v>
      </c>
      <c r="E58" s="129" t="s">
        <v>2921</v>
      </c>
      <c r="F58" s="129" t="s">
        <v>3581</v>
      </c>
      <c r="G58" s="129" t="s">
        <v>4279</v>
      </c>
      <c r="H58" s="129" t="s">
        <v>4968</v>
      </c>
      <c r="I58" s="129" t="s">
        <v>5658</v>
      </c>
      <c r="J58" s="129" t="s">
        <v>5658</v>
      </c>
      <c r="K58" s="129" t="s">
        <v>6347</v>
      </c>
      <c r="L58" s="129" t="s">
        <v>7038</v>
      </c>
      <c r="M58" s="129" t="s">
        <v>7730</v>
      </c>
      <c r="N58" s="129" t="s">
        <v>8421</v>
      </c>
      <c r="O58" s="129" t="s">
        <v>9099</v>
      </c>
      <c r="P58" s="129" t="s">
        <v>9765</v>
      </c>
    </row>
    <row r="59" spans="1:16" ht="92.4" thickBot="1">
      <c r="A59" t="str">
        <f t="shared" si="0"/>
        <v>Categoría 3 “Actividades de combustibles y energía no incluidas en el alcance 1 y 2”</v>
      </c>
      <c r="B59" s="33" t="s">
        <v>128</v>
      </c>
      <c r="D59" s="129" t="s">
        <v>2233</v>
      </c>
      <c r="E59" s="129" t="s">
        <v>2922</v>
      </c>
      <c r="F59" s="129" t="s">
        <v>3582</v>
      </c>
      <c r="G59" s="129" t="s">
        <v>4280</v>
      </c>
      <c r="H59" s="129" t="s">
        <v>4969</v>
      </c>
      <c r="I59" s="129" t="s">
        <v>5659</v>
      </c>
      <c r="J59" s="129" t="s">
        <v>5659</v>
      </c>
      <c r="K59" s="129" t="s">
        <v>6348</v>
      </c>
      <c r="L59" s="129" t="s">
        <v>7039</v>
      </c>
      <c r="M59" s="129" t="s">
        <v>7731</v>
      </c>
      <c r="N59" s="129" t="s">
        <v>8422</v>
      </c>
      <c r="O59" s="129" t="s">
        <v>9100</v>
      </c>
      <c r="P59" s="129" t="s">
        <v>9766</v>
      </c>
    </row>
    <row r="60" spans="1:16" ht="51.6" thickBot="1">
      <c r="A60" t="str">
        <f t="shared" si="0"/>
        <v>Categoría 4 "Transporte y entrega (aguas arriba)"</v>
      </c>
      <c r="B60" s="33" t="s">
        <v>130</v>
      </c>
      <c r="D60" s="129" t="s">
        <v>2234</v>
      </c>
      <c r="E60" s="129" t="s">
        <v>2923</v>
      </c>
      <c r="F60" s="129" t="s">
        <v>3583</v>
      </c>
      <c r="G60" s="129" t="s">
        <v>4281</v>
      </c>
      <c r="H60" s="129" t="s">
        <v>4970</v>
      </c>
      <c r="I60" s="129" t="s">
        <v>5660</v>
      </c>
      <c r="J60" s="129" t="s">
        <v>5660</v>
      </c>
      <c r="K60" s="129" t="s">
        <v>6349</v>
      </c>
      <c r="L60" s="129" t="s">
        <v>7040</v>
      </c>
      <c r="M60" s="129" t="s">
        <v>7732</v>
      </c>
      <c r="N60" s="129" t="s">
        <v>8423</v>
      </c>
      <c r="O60" s="129" t="s">
        <v>9101</v>
      </c>
      <c r="P60" s="129" t="s">
        <v>9767</v>
      </c>
    </row>
    <row r="61" spans="1:16" ht="41.4" thickBot="1">
      <c r="A61" t="str">
        <f t="shared" si="0"/>
        <v>Categoría 5 “Residuos de operaciones”</v>
      </c>
      <c r="B61" s="33" t="s">
        <v>132</v>
      </c>
      <c r="D61" s="129" t="s">
        <v>2235</v>
      </c>
      <c r="E61" s="129" t="s">
        <v>2924</v>
      </c>
      <c r="F61" s="129" t="s">
        <v>3584</v>
      </c>
      <c r="G61" s="129" t="s">
        <v>4282</v>
      </c>
      <c r="H61" s="129" t="s">
        <v>4971</v>
      </c>
      <c r="I61" s="129" t="s">
        <v>5661</v>
      </c>
      <c r="J61" s="129" t="s">
        <v>5661</v>
      </c>
      <c r="K61" s="129" t="s">
        <v>6350</v>
      </c>
      <c r="L61" s="129" t="s">
        <v>7041</v>
      </c>
      <c r="M61" s="129" t="s">
        <v>7733</v>
      </c>
      <c r="N61" s="129" t="s">
        <v>8424</v>
      </c>
      <c r="O61" s="129" t="s">
        <v>9102</v>
      </c>
      <c r="P61" s="129" t="s">
        <v>9768</v>
      </c>
    </row>
    <row r="62" spans="1:16" ht="31.2" thickBot="1">
      <c r="A62" t="str">
        <f t="shared" si="0"/>
        <v>Categoría 6 “Viajes de negocios”</v>
      </c>
      <c r="B62" s="33" t="s">
        <v>134</v>
      </c>
      <c r="D62" s="129" t="s">
        <v>2236</v>
      </c>
      <c r="E62" s="129" t="s">
        <v>2925</v>
      </c>
      <c r="F62" s="129" t="s">
        <v>3585</v>
      </c>
      <c r="G62" s="129" t="s">
        <v>4283</v>
      </c>
      <c r="H62" s="129" t="s">
        <v>4972</v>
      </c>
      <c r="I62" s="129" t="s">
        <v>5662</v>
      </c>
      <c r="J62" s="129" t="s">
        <v>5662</v>
      </c>
      <c r="K62" s="129" t="s">
        <v>6351</v>
      </c>
      <c r="L62" s="129" t="s">
        <v>7042</v>
      </c>
      <c r="M62" s="129" t="s">
        <v>7734</v>
      </c>
      <c r="N62" s="129" t="s">
        <v>8425</v>
      </c>
      <c r="O62" s="129" t="s">
        <v>9103</v>
      </c>
      <c r="P62" s="129" t="s">
        <v>9769</v>
      </c>
    </row>
    <row r="63" spans="1:16" ht="41.4" thickBot="1">
      <c r="A63" t="str">
        <f t="shared" si="0"/>
        <v>Categoría 7 “Desplazamientos del empleador”</v>
      </c>
      <c r="B63" s="33" t="s">
        <v>135</v>
      </c>
      <c r="D63" s="129" t="s">
        <v>2237</v>
      </c>
      <c r="E63" s="129" t="s">
        <v>2926</v>
      </c>
      <c r="F63" s="129" t="s">
        <v>3586</v>
      </c>
      <c r="G63" s="129" t="s">
        <v>4284</v>
      </c>
      <c r="H63" s="129" t="s">
        <v>4973</v>
      </c>
      <c r="I63" s="129" t="s">
        <v>5663</v>
      </c>
      <c r="J63" s="129" t="s">
        <v>5663</v>
      </c>
      <c r="K63" s="129" t="s">
        <v>6352</v>
      </c>
      <c r="L63" s="129" t="s">
        <v>7043</v>
      </c>
      <c r="M63" s="129" t="s">
        <v>7735</v>
      </c>
      <c r="N63" s="129" t="s">
        <v>8426</v>
      </c>
      <c r="O63" s="129" t="s">
        <v>9104</v>
      </c>
      <c r="P63" s="129" t="s">
        <v>9770</v>
      </c>
    </row>
    <row r="64" spans="1:16" ht="51.6" thickBot="1">
      <c r="A64" t="str">
        <f t="shared" si="0"/>
        <v>Categoría 8 “Activos Arrendados (Upstream)”</v>
      </c>
      <c r="B64" s="33" t="s">
        <v>136</v>
      </c>
      <c r="D64" s="129" t="s">
        <v>2238</v>
      </c>
      <c r="E64" s="129" t="s">
        <v>2927</v>
      </c>
      <c r="F64" s="129" t="s">
        <v>3587</v>
      </c>
      <c r="G64" s="129" t="s">
        <v>4285</v>
      </c>
      <c r="H64" s="129" t="s">
        <v>4974</v>
      </c>
      <c r="I64" s="129" t="s">
        <v>5664</v>
      </c>
      <c r="J64" s="129" t="s">
        <v>5664</v>
      </c>
      <c r="K64" s="129" t="s">
        <v>6353</v>
      </c>
      <c r="L64" s="129" t="s">
        <v>7044</v>
      </c>
      <c r="M64" s="129" t="s">
        <v>7736</v>
      </c>
      <c r="N64" s="129" t="s">
        <v>8427</v>
      </c>
      <c r="O64" s="129" t="s">
        <v>9105</v>
      </c>
      <c r="P64" s="129" t="s">
        <v>9771</v>
      </c>
    </row>
    <row r="65" spans="1:16" ht="51.6" thickBot="1">
      <c r="A65" t="str">
        <f t="shared" si="0"/>
        <v>Categoría 9 “Transporte y entrega (aguas abajo)”</v>
      </c>
      <c r="B65" s="33" t="s">
        <v>138</v>
      </c>
      <c r="D65" s="129" t="s">
        <v>2239</v>
      </c>
      <c r="E65" s="129" t="s">
        <v>2928</v>
      </c>
      <c r="F65" s="129" t="s">
        <v>3588</v>
      </c>
      <c r="G65" s="129" t="s">
        <v>4286</v>
      </c>
      <c r="H65" s="129" t="s">
        <v>4975</v>
      </c>
      <c r="I65" s="129" t="s">
        <v>5665</v>
      </c>
      <c r="J65" s="129" t="s">
        <v>5665</v>
      </c>
      <c r="K65" s="129" t="s">
        <v>6354</v>
      </c>
      <c r="L65" s="129" t="s">
        <v>7045</v>
      </c>
      <c r="M65" s="129" t="s">
        <v>7737</v>
      </c>
      <c r="N65" s="129" t="s">
        <v>8428</v>
      </c>
      <c r="O65" s="129" t="s">
        <v>9106</v>
      </c>
      <c r="P65" s="129" t="s">
        <v>9772</v>
      </c>
    </row>
    <row r="66" spans="1:16" ht="51.6" thickBot="1">
      <c r="A66" t="str">
        <f t="shared" ref="A66:A129" si="1">J66</f>
        <v>Categoría 10 “Procesamiento de productos vendidos”</v>
      </c>
      <c r="B66" s="33" t="s">
        <v>140</v>
      </c>
      <c r="D66" s="129" t="s">
        <v>2240</v>
      </c>
      <c r="E66" s="129" t="s">
        <v>2929</v>
      </c>
      <c r="F66" s="129" t="s">
        <v>3589</v>
      </c>
      <c r="G66" s="129" t="s">
        <v>4287</v>
      </c>
      <c r="H66" s="129" t="s">
        <v>4976</v>
      </c>
      <c r="I66" s="129" t="s">
        <v>5666</v>
      </c>
      <c r="J66" s="129" t="s">
        <v>5666</v>
      </c>
      <c r="K66" s="129" t="s">
        <v>6355</v>
      </c>
      <c r="L66" s="129" t="s">
        <v>7046</v>
      </c>
      <c r="M66" s="129" t="s">
        <v>7738</v>
      </c>
      <c r="N66" s="129" t="s">
        <v>8429</v>
      </c>
      <c r="O66" s="129" t="s">
        <v>9107</v>
      </c>
      <c r="P66" s="129" t="s">
        <v>9773</v>
      </c>
    </row>
    <row r="67" spans="1:16" ht="41.4" thickBot="1">
      <c r="A67" t="str">
        <f t="shared" si="1"/>
        <v>Categoría 11 “Uso de Productos Vendidos”</v>
      </c>
      <c r="B67" s="33" t="s">
        <v>142</v>
      </c>
      <c r="D67" s="129" t="s">
        <v>2241</v>
      </c>
      <c r="E67" s="129" t="s">
        <v>2930</v>
      </c>
      <c r="F67" s="129" t="s">
        <v>3590</v>
      </c>
      <c r="G67" s="129" t="s">
        <v>4288</v>
      </c>
      <c r="H67" s="129" t="s">
        <v>4977</v>
      </c>
      <c r="I67" s="129" t="s">
        <v>5667</v>
      </c>
      <c r="J67" s="129" t="s">
        <v>5667</v>
      </c>
      <c r="K67" s="129" t="s">
        <v>6356</v>
      </c>
      <c r="L67" s="129" t="s">
        <v>7047</v>
      </c>
      <c r="M67" s="129" t="s">
        <v>7739</v>
      </c>
      <c r="N67" s="129" t="s">
        <v>8430</v>
      </c>
      <c r="O67" s="129" t="s">
        <v>9108</v>
      </c>
      <c r="P67" s="129" t="s">
        <v>9774</v>
      </c>
    </row>
    <row r="68" spans="1:16" ht="41.4" thickBot="1">
      <c r="A68" t="str">
        <f t="shared" si="1"/>
        <v>Categoría 12 “Disposición de productos vendidos”</v>
      </c>
      <c r="B68" s="33" t="s">
        <v>144</v>
      </c>
      <c r="D68" s="129" t="s">
        <v>2242</v>
      </c>
      <c r="E68" s="129" t="s">
        <v>2931</v>
      </c>
      <c r="F68" s="129" t="s">
        <v>3591</v>
      </c>
      <c r="G68" s="129" t="s">
        <v>4289</v>
      </c>
      <c r="H68" s="129" t="s">
        <v>4978</v>
      </c>
      <c r="I68" s="129" t="s">
        <v>5668</v>
      </c>
      <c r="J68" s="129" t="s">
        <v>5668</v>
      </c>
      <c r="K68" s="129" t="s">
        <v>6357</v>
      </c>
      <c r="L68" s="129" t="s">
        <v>7048</v>
      </c>
      <c r="M68" s="129" t="s">
        <v>7740</v>
      </c>
      <c r="N68" s="129" t="s">
        <v>8431</v>
      </c>
      <c r="O68" s="129" t="s">
        <v>9109</v>
      </c>
      <c r="P68" s="129" t="s">
        <v>9775</v>
      </c>
    </row>
    <row r="69" spans="1:16" ht="61.8" thickBot="1">
      <c r="A69" t="str">
        <f t="shared" si="1"/>
        <v>Categoría 13 “Activos de Arrendamiento (Downstream)”</v>
      </c>
      <c r="B69" s="33" t="s">
        <v>145</v>
      </c>
      <c r="D69" s="129" t="s">
        <v>2243</v>
      </c>
      <c r="E69" s="129" t="s">
        <v>2932</v>
      </c>
      <c r="F69" s="129" t="s">
        <v>3592</v>
      </c>
      <c r="G69" s="129" t="s">
        <v>4290</v>
      </c>
      <c r="H69" s="129" t="s">
        <v>4979</v>
      </c>
      <c r="I69" s="129" t="s">
        <v>5669</v>
      </c>
      <c r="J69" s="129" t="s">
        <v>5669</v>
      </c>
      <c r="K69" s="129" t="s">
        <v>6358</v>
      </c>
      <c r="L69" s="129" t="s">
        <v>7049</v>
      </c>
      <c r="M69" s="129" t="s">
        <v>7741</v>
      </c>
      <c r="N69" s="129" t="s">
        <v>8432</v>
      </c>
      <c r="O69" s="129" t="s">
        <v>9110</v>
      </c>
      <c r="P69" s="129" t="s">
        <v>9776</v>
      </c>
    </row>
    <row r="70" spans="1:16" ht="41.4" thickBot="1">
      <c r="A70" t="str">
        <f t="shared" si="1"/>
        <v>Categoría 14 “Franquicia”</v>
      </c>
      <c r="B70" s="33" t="s">
        <v>147</v>
      </c>
      <c r="D70" s="129" t="s">
        <v>2244</v>
      </c>
      <c r="E70" s="129" t="s">
        <v>2933</v>
      </c>
      <c r="F70" s="129" t="s">
        <v>3593</v>
      </c>
      <c r="G70" s="129" t="s">
        <v>4291</v>
      </c>
      <c r="H70" s="129" t="s">
        <v>4980</v>
      </c>
      <c r="I70" s="129" t="s">
        <v>5670</v>
      </c>
      <c r="J70" s="129" t="s">
        <v>5670</v>
      </c>
      <c r="K70" s="129" t="s">
        <v>6359</v>
      </c>
      <c r="L70" s="129" t="s">
        <v>7050</v>
      </c>
      <c r="M70" s="129" t="s">
        <v>7742</v>
      </c>
      <c r="N70" s="129" t="s">
        <v>8433</v>
      </c>
      <c r="O70" s="129" t="s">
        <v>9111</v>
      </c>
      <c r="P70" s="129" t="s">
        <v>9777</v>
      </c>
    </row>
    <row r="71" spans="1:16" ht="31.2" thickBot="1">
      <c r="A71" t="str">
        <f t="shared" si="1"/>
        <v>Categoría 15 “Inversiones”</v>
      </c>
      <c r="B71" s="33" t="s">
        <v>148</v>
      </c>
      <c r="D71" s="129" t="s">
        <v>2245</v>
      </c>
      <c r="E71" s="129" t="s">
        <v>2934</v>
      </c>
      <c r="F71" s="129" t="s">
        <v>3594</v>
      </c>
      <c r="G71" s="129" t="s">
        <v>4292</v>
      </c>
      <c r="H71" s="129" t="s">
        <v>4981</v>
      </c>
      <c r="I71" s="129" t="s">
        <v>5671</v>
      </c>
      <c r="J71" s="129" t="s">
        <v>5671</v>
      </c>
      <c r="K71" s="129" t="s">
        <v>6360</v>
      </c>
      <c r="L71" s="129" t="s">
        <v>7051</v>
      </c>
      <c r="M71" s="129" t="s">
        <v>7743</v>
      </c>
      <c r="N71" s="129" t="s">
        <v>8434</v>
      </c>
      <c r="O71" s="129" t="s">
        <v>9112</v>
      </c>
      <c r="P71" s="129" t="s">
        <v>9778</v>
      </c>
    </row>
    <row r="72" spans="1:16" ht="18.600000000000001" thickBot="1">
      <c r="A72" t="str">
        <f t="shared" si="1"/>
        <v>otros</v>
      </c>
      <c r="B72" s="34" t="s">
        <v>112</v>
      </c>
      <c r="D72" s="129" t="s">
        <v>2226</v>
      </c>
      <c r="E72" s="129" t="s">
        <v>2915</v>
      </c>
      <c r="F72" s="129" t="s">
        <v>3575</v>
      </c>
      <c r="G72" s="129" t="s">
        <v>4272</v>
      </c>
      <c r="H72" s="129" t="s">
        <v>4960</v>
      </c>
      <c r="I72" s="129" t="s">
        <v>5650</v>
      </c>
      <c r="J72" s="129" t="s">
        <v>5650</v>
      </c>
      <c r="K72" s="129" t="s">
        <v>6340</v>
      </c>
      <c r="L72" s="129" t="s">
        <v>7030</v>
      </c>
      <c r="M72" s="129" t="s">
        <v>7722</v>
      </c>
      <c r="N72" s="129" t="s">
        <v>8413</v>
      </c>
      <c r="O72" s="129" t="s">
        <v>9093</v>
      </c>
      <c r="P72" s="129" t="s">
        <v>2915</v>
      </c>
    </row>
    <row r="73" spans="1:16" ht="31.2" thickBot="1">
      <c r="A73" t="str">
        <f t="shared" si="1"/>
        <v>medidor de emisiones de CO2</v>
      </c>
      <c r="B73" s="29" t="s">
        <v>151</v>
      </c>
      <c r="D73" s="129" t="s">
        <v>2246</v>
      </c>
      <c r="E73" s="129" t="s">
        <v>2935</v>
      </c>
      <c r="F73" s="129" t="s">
        <v>3595</v>
      </c>
      <c r="G73" s="129" t="s">
        <v>4293</v>
      </c>
      <c r="H73" s="129" t="s">
        <v>4982</v>
      </c>
      <c r="I73" s="129" t="s">
        <v>5672</v>
      </c>
      <c r="J73" s="129" t="s">
        <v>5672</v>
      </c>
      <c r="K73" s="129" t="s">
        <v>6361</v>
      </c>
      <c r="L73" s="129" t="s">
        <v>7052</v>
      </c>
      <c r="M73" s="129" t="s">
        <v>7744</v>
      </c>
      <c r="N73" s="129" t="s">
        <v>8435</v>
      </c>
      <c r="O73" s="129" t="s">
        <v>9113</v>
      </c>
      <c r="P73" s="129" t="s">
        <v>9779</v>
      </c>
    </row>
    <row r="74" spans="1:16" ht="21" thickBot="1">
      <c r="A74" t="str">
        <f t="shared" si="1"/>
        <v>balance</v>
      </c>
      <c r="B74" s="35" t="s">
        <v>152</v>
      </c>
      <c r="D74" s="129" t="s">
        <v>2247</v>
      </c>
      <c r="E74" s="129" t="s">
        <v>2936</v>
      </c>
      <c r="F74" s="129" t="s">
        <v>3596</v>
      </c>
      <c r="G74" s="129" t="s">
        <v>4294</v>
      </c>
      <c r="H74" s="129" t="s">
        <v>4983</v>
      </c>
      <c r="I74" s="129" t="s">
        <v>2247</v>
      </c>
      <c r="J74" s="129" t="s">
        <v>2247</v>
      </c>
      <c r="K74" s="129" t="s">
        <v>6362</v>
      </c>
      <c r="L74" s="129" t="s">
        <v>7053</v>
      </c>
      <c r="M74" s="129" t="s">
        <v>7745</v>
      </c>
      <c r="N74" s="129" t="s">
        <v>8436</v>
      </c>
      <c r="O74" s="129" t="s">
        <v>9114</v>
      </c>
      <c r="P74" s="129" t="s">
        <v>2936</v>
      </c>
    </row>
    <row r="75" spans="1:16" ht="18.600000000000001" thickBot="1">
      <c r="A75" t="str">
        <f t="shared" si="1"/>
        <v>actividad</v>
      </c>
      <c r="B75" s="18" t="s">
        <v>115</v>
      </c>
      <c r="D75" s="129" t="s">
        <v>2248</v>
      </c>
      <c r="E75" s="129" t="s">
        <v>2937</v>
      </c>
      <c r="F75" s="129" t="s">
        <v>3597</v>
      </c>
      <c r="G75" s="129" t="s">
        <v>4295</v>
      </c>
      <c r="H75" s="129" t="s">
        <v>4984</v>
      </c>
      <c r="I75" s="129" t="s">
        <v>5673</v>
      </c>
      <c r="J75" s="129" t="s">
        <v>5673</v>
      </c>
      <c r="K75" s="129" t="s">
        <v>6363</v>
      </c>
      <c r="L75" s="129" t="s">
        <v>7054</v>
      </c>
      <c r="M75" s="129" t="s">
        <v>7746</v>
      </c>
      <c r="N75" s="129" t="s">
        <v>8437</v>
      </c>
      <c r="O75" s="129" t="s">
        <v>9115</v>
      </c>
      <c r="P75" s="129" t="s">
        <v>9780</v>
      </c>
    </row>
    <row r="76" spans="1:16" ht="31.2" thickBot="1">
      <c r="A76" t="str">
        <f t="shared" si="1"/>
        <v>el consumo de combustible</v>
      </c>
      <c r="B76" s="23" t="s">
        <v>119</v>
      </c>
      <c r="D76" s="129" t="s">
        <v>2249</v>
      </c>
      <c r="E76" s="129" t="s">
        <v>2938</v>
      </c>
      <c r="F76" s="129" t="s">
        <v>3598</v>
      </c>
      <c r="G76" s="129" t="s">
        <v>4296</v>
      </c>
      <c r="H76" s="129" t="s">
        <v>4985</v>
      </c>
      <c r="I76" s="129" t="s">
        <v>5674</v>
      </c>
      <c r="J76" s="129" t="s">
        <v>5674</v>
      </c>
      <c r="K76" s="129" t="s">
        <v>6364</v>
      </c>
      <c r="L76" s="129" t="s">
        <v>7055</v>
      </c>
      <c r="M76" s="129" t="s">
        <v>7747</v>
      </c>
      <c r="N76" s="129" t="s">
        <v>8438</v>
      </c>
      <c r="O76" s="129" t="s">
        <v>9116</v>
      </c>
      <c r="P76" s="129" t="s">
        <v>2938</v>
      </c>
    </row>
    <row r="77" spans="1:16" ht="21" thickBot="1">
      <c r="A77" t="str">
        <f t="shared" si="1"/>
        <v>El consumo de energía</v>
      </c>
      <c r="B77" s="20" t="s">
        <v>121</v>
      </c>
      <c r="D77" s="129" t="s">
        <v>2250</v>
      </c>
      <c r="E77" s="129" t="s">
        <v>2939</v>
      </c>
      <c r="F77" s="129" t="s">
        <v>3599</v>
      </c>
      <c r="G77" s="129" t="s">
        <v>4297</v>
      </c>
      <c r="H77" s="129" t="s">
        <v>4986</v>
      </c>
      <c r="I77" s="129" t="s">
        <v>5675</v>
      </c>
      <c r="J77" s="129" t="s">
        <v>5675</v>
      </c>
      <c r="K77" s="129" t="s">
        <v>6365</v>
      </c>
      <c r="L77" s="129" t="s">
        <v>7056</v>
      </c>
      <c r="M77" s="129" t="s">
        <v>7748</v>
      </c>
      <c r="N77" s="129" t="s">
        <v>8439</v>
      </c>
      <c r="O77" s="129" t="s">
        <v>9117</v>
      </c>
      <c r="P77" s="129" t="s">
        <v>2939</v>
      </c>
    </row>
    <row r="78" spans="1:16" ht="61.8" thickBot="1">
      <c r="A78" t="str">
        <f t="shared" si="1"/>
        <v>Precio de compra/contrato de bienes y servicios</v>
      </c>
      <c r="B78" s="20" t="s">
        <v>124</v>
      </c>
      <c r="D78" s="129" t="s">
        <v>2251</v>
      </c>
      <c r="E78" s="129" t="s">
        <v>2940</v>
      </c>
      <c r="F78" s="129" t="s">
        <v>3600</v>
      </c>
      <c r="G78" s="129" t="s">
        <v>4298</v>
      </c>
      <c r="H78" s="129" t="s">
        <v>4987</v>
      </c>
      <c r="I78" s="129" t="s">
        <v>5676</v>
      </c>
      <c r="J78" s="129" t="s">
        <v>5676</v>
      </c>
      <c r="K78" s="129" t="s">
        <v>6366</v>
      </c>
      <c r="L78" s="129" t="s">
        <v>7057</v>
      </c>
      <c r="M78" s="129" t="s">
        <v>7749</v>
      </c>
      <c r="N78" s="129" t="s">
        <v>8440</v>
      </c>
      <c r="O78" s="129" t="s">
        <v>9118</v>
      </c>
      <c r="P78" s="129" t="s">
        <v>9781</v>
      </c>
    </row>
    <row r="79" spans="1:16" ht="31.2" thickBot="1">
      <c r="A79" t="str">
        <f t="shared" si="1"/>
        <v>depreciación del equipo</v>
      </c>
      <c r="B79" s="20" t="s">
        <v>127</v>
      </c>
      <c r="D79" s="129" t="s">
        <v>2252</v>
      </c>
      <c r="E79" s="129" t="s">
        <v>2941</v>
      </c>
      <c r="F79" s="129" t="s">
        <v>3601</v>
      </c>
      <c r="G79" s="129" t="s">
        <v>4299</v>
      </c>
      <c r="H79" s="129" t="s">
        <v>4988</v>
      </c>
      <c r="I79" s="129" t="s">
        <v>5677</v>
      </c>
      <c r="J79" s="129" t="s">
        <v>5677</v>
      </c>
      <c r="K79" s="129" t="s">
        <v>6367</v>
      </c>
      <c r="L79" s="129" t="s">
        <v>7058</v>
      </c>
      <c r="M79" s="129" t="s">
        <v>7750</v>
      </c>
      <c r="N79" s="129" t="s">
        <v>8441</v>
      </c>
      <c r="O79" s="129" t="s">
        <v>9119</v>
      </c>
      <c r="P79" s="129" t="s">
        <v>9782</v>
      </c>
    </row>
    <row r="80" spans="1:16" ht="21" thickBot="1">
      <c r="A80" t="str">
        <f t="shared" si="1"/>
        <v>uso de energía</v>
      </c>
      <c r="B80" s="20" t="s">
        <v>129</v>
      </c>
      <c r="D80" s="129" t="s">
        <v>2253</v>
      </c>
      <c r="E80" s="129" t="s">
        <v>2942</v>
      </c>
      <c r="F80" s="129" t="s">
        <v>3602</v>
      </c>
      <c r="G80" s="129" t="s">
        <v>4297</v>
      </c>
      <c r="H80" s="129" t="s">
        <v>4989</v>
      </c>
      <c r="I80" s="129" t="s">
        <v>5678</v>
      </c>
      <c r="J80" s="129" t="s">
        <v>5678</v>
      </c>
      <c r="K80" s="129" t="s">
        <v>6365</v>
      </c>
      <c r="L80" s="129" t="s">
        <v>7059</v>
      </c>
      <c r="M80" s="129" t="s">
        <v>7751</v>
      </c>
      <c r="N80" s="129" t="s">
        <v>8442</v>
      </c>
      <c r="O80" s="129" t="s">
        <v>9120</v>
      </c>
      <c r="P80" s="129" t="s">
        <v>2942</v>
      </c>
    </row>
    <row r="81" spans="1:16" ht="82.2" thickBot="1">
      <c r="A81" t="str">
        <f t="shared" si="1"/>
        <v>Gastos de envío en el momento de la compra (Categoría 1 para productos derivados)</v>
      </c>
      <c r="B81" s="20" t="s">
        <v>131</v>
      </c>
      <c r="D81" s="129" t="s">
        <v>2254</v>
      </c>
      <c r="E81" s="129" t="s">
        <v>2943</v>
      </c>
      <c r="F81" s="129" t="s">
        <v>3603</v>
      </c>
      <c r="G81" s="129" t="s">
        <v>4300</v>
      </c>
      <c r="H81" s="129" t="s">
        <v>4990</v>
      </c>
      <c r="I81" s="129" t="s">
        <v>5679</v>
      </c>
      <c r="J81" s="129" t="s">
        <v>5679</v>
      </c>
      <c r="K81" s="129" t="s">
        <v>6368</v>
      </c>
      <c r="L81" s="129" t="s">
        <v>7060</v>
      </c>
      <c r="M81" s="129" t="s">
        <v>7752</v>
      </c>
      <c r="N81" s="129" t="s">
        <v>8443</v>
      </c>
      <c r="O81" s="129" t="s">
        <v>9121</v>
      </c>
      <c r="P81" s="129" t="s">
        <v>9783</v>
      </c>
    </row>
    <row r="82" spans="1:16" ht="41.4" thickBot="1">
      <c r="A82" t="str">
        <f t="shared" si="1"/>
        <v>Cantidad de residuos tratados por tipo</v>
      </c>
      <c r="B82" s="20" t="s">
        <v>133</v>
      </c>
      <c r="D82" s="129" t="s">
        <v>2255</v>
      </c>
      <c r="E82" s="129" t="s">
        <v>2944</v>
      </c>
      <c r="F82" s="129" t="s">
        <v>3604</v>
      </c>
      <c r="G82" s="129" t="s">
        <v>4301</v>
      </c>
      <c r="H82" s="129" t="s">
        <v>4991</v>
      </c>
      <c r="I82" s="129" t="s">
        <v>5680</v>
      </c>
      <c r="J82" s="129" t="s">
        <v>5680</v>
      </c>
      <c r="K82" s="129" t="s">
        <v>6369</v>
      </c>
      <c r="L82" s="129" t="s">
        <v>7061</v>
      </c>
      <c r="M82" s="129" t="s">
        <v>7753</v>
      </c>
      <c r="N82" s="129" t="s">
        <v>8444</v>
      </c>
      <c r="O82" s="129" t="s">
        <v>9122</v>
      </c>
      <c r="P82" s="129" t="s">
        <v>9784</v>
      </c>
    </row>
    <row r="83" spans="1:16" ht="31.2" thickBot="1">
      <c r="A83" t="str">
        <f t="shared" si="1"/>
        <v>Los gastos de viaje</v>
      </c>
      <c r="B83" s="20" t="s">
        <v>68</v>
      </c>
      <c r="D83" s="129" t="s">
        <v>2256</v>
      </c>
      <c r="E83" s="129" t="s">
        <v>2945</v>
      </c>
      <c r="F83" s="129" t="s">
        <v>3605</v>
      </c>
      <c r="G83" s="129" t="s">
        <v>4302</v>
      </c>
      <c r="H83" s="129" t="s">
        <v>4992</v>
      </c>
      <c r="I83" s="129" t="s">
        <v>5681</v>
      </c>
      <c r="J83" s="129" t="s">
        <v>5681</v>
      </c>
      <c r="K83" s="129" t="s">
        <v>6370</v>
      </c>
      <c r="L83" s="129" t="s">
        <v>7062</v>
      </c>
      <c r="M83" s="129" t="s">
        <v>7754</v>
      </c>
      <c r="N83" s="129" t="s">
        <v>8445</v>
      </c>
      <c r="O83" s="129" t="s">
        <v>9123</v>
      </c>
      <c r="P83" s="129" t="s">
        <v>9785</v>
      </c>
    </row>
    <row r="84" spans="1:16" ht="31.2" thickBot="1">
      <c r="A84" t="str">
        <f t="shared" si="1"/>
        <v>Gastos de desplazamiento</v>
      </c>
      <c r="B84" s="20" t="s">
        <v>71</v>
      </c>
      <c r="D84" s="129" t="s">
        <v>2257</v>
      </c>
      <c r="E84" s="129" t="s">
        <v>2946</v>
      </c>
      <c r="F84" s="129" t="s">
        <v>3606</v>
      </c>
      <c r="G84" s="129" t="s">
        <v>4303</v>
      </c>
      <c r="H84" s="129" t="s">
        <v>4992</v>
      </c>
      <c r="I84" s="129" t="s">
        <v>5682</v>
      </c>
      <c r="J84" s="129" t="s">
        <v>5682</v>
      </c>
      <c r="K84" s="129" t="s">
        <v>6371</v>
      </c>
      <c r="L84" s="129" t="s">
        <v>7062</v>
      </c>
      <c r="M84" s="129" t="s">
        <v>7755</v>
      </c>
      <c r="N84" s="129" t="s">
        <v>8445</v>
      </c>
      <c r="O84" s="129" t="s">
        <v>9124</v>
      </c>
      <c r="P84" s="129" t="s">
        <v>9786</v>
      </c>
    </row>
    <row r="85" spans="1:16" ht="51.6" thickBot="1">
      <c r="A85" t="str">
        <f t="shared" si="1"/>
        <v>Terreno arrendado, tarifa de contrato de arrendamiento</v>
      </c>
      <c r="B85" s="20" t="s">
        <v>137</v>
      </c>
      <c r="D85" s="129" t="s">
        <v>2258</v>
      </c>
      <c r="E85" s="129" t="s">
        <v>2947</v>
      </c>
      <c r="F85" s="129" t="s">
        <v>3607</v>
      </c>
      <c r="G85" s="129" t="s">
        <v>4304</v>
      </c>
      <c r="H85" s="129" t="s">
        <v>4993</v>
      </c>
      <c r="I85" s="129" t="s">
        <v>5683</v>
      </c>
      <c r="J85" s="129" t="s">
        <v>5683</v>
      </c>
      <c r="K85" s="129" t="s">
        <v>6372</v>
      </c>
      <c r="L85" s="129" t="s">
        <v>7063</v>
      </c>
      <c r="M85" s="129" t="s">
        <v>7756</v>
      </c>
      <c r="N85" s="129" t="s">
        <v>8446</v>
      </c>
      <c r="O85" s="129" t="s">
        <v>9125</v>
      </c>
      <c r="P85" s="129" t="s">
        <v>9787</v>
      </c>
    </row>
    <row r="86" spans="1:16" ht="41.4" thickBot="1">
      <c r="A86" t="str">
        <f t="shared" si="1"/>
        <v>Gastos de envío en el momento de la venta</v>
      </c>
      <c r="B86" s="20" t="s">
        <v>139</v>
      </c>
      <c r="D86" s="129" t="s">
        <v>2259</v>
      </c>
      <c r="E86" s="129" t="s">
        <v>2948</v>
      </c>
      <c r="F86" s="129" t="s">
        <v>3608</v>
      </c>
      <c r="G86" s="129" t="s">
        <v>4305</v>
      </c>
      <c r="H86" s="129" t="s">
        <v>4994</v>
      </c>
      <c r="I86" s="129" t="s">
        <v>5684</v>
      </c>
      <c r="J86" s="129" t="s">
        <v>5684</v>
      </c>
      <c r="K86" s="129" t="s">
        <v>6373</v>
      </c>
      <c r="L86" s="129" t="s">
        <v>7064</v>
      </c>
      <c r="M86" s="129" t="s">
        <v>7757</v>
      </c>
      <c r="N86" s="129" t="s">
        <v>8447</v>
      </c>
      <c r="O86" s="129" t="s">
        <v>9126</v>
      </c>
      <c r="P86" s="129" t="s">
        <v>9788</v>
      </c>
    </row>
    <row r="87" spans="1:16" ht="18.600000000000001" thickBot="1">
      <c r="A87">
        <f t="shared" si="1"/>
        <v>0</v>
      </c>
      <c r="B87" s="20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1:16" ht="18.600000000000001" thickBot="1">
      <c r="A88">
        <f t="shared" si="1"/>
        <v>0</v>
      </c>
      <c r="B88" s="20"/>
      <c r="D88" s="129">
        <v>0</v>
      </c>
      <c r="E88" s="129">
        <v>0</v>
      </c>
      <c r="F88" s="129">
        <v>0</v>
      </c>
      <c r="G88" s="129">
        <v>0</v>
      </c>
      <c r="H88" s="129">
        <v>0</v>
      </c>
      <c r="I88" s="129">
        <v>0</v>
      </c>
      <c r="J88" s="129">
        <v>0</v>
      </c>
      <c r="K88" s="129">
        <v>0</v>
      </c>
      <c r="L88" s="129">
        <v>0</v>
      </c>
      <c r="M88" s="129">
        <v>0</v>
      </c>
      <c r="N88" s="129">
        <v>0</v>
      </c>
      <c r="O88" s="129">
        <v>0</v>
      </c>
      <c r="P88" s="129">
        <v>0</v>
      </c>
    </row>
    <row r="89" spans="1:16" ht="18.600000000000001" thickBot="1">
      <c r="A89">
        <f t="shared" si="1"/>
        <v>0</v>
      </c>
      <c r="B89" s="20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1:16" ht="31.2" thickBot="1">
      <c r="A90" t="str">
        <f t="shared" si="1"/>
        <v>Carga del negocio de alquiler</v>
      </c>
      <c r="B90" s="20" t="s">
        <v>146</v>
      </c>
      <c r="D90" s="129" t="s">
        <v>2260</v>
      </c>
      <c r="E90" s="129" t="s">
        <v>2949</v>
      </c>
      <c r="F90" s="129" t="s">
        <v>3609</v>
      </c>
      <c r="G90" s="129" t="s">
        <v>4306</v>
      </c>
      <c r="H90" s="129" t="s">
        <v>4995</v>
      </c>
      <c r="I90" s="129" t="s">
        <v>5685</v>
      </c>
      <c r="J90" s="129" t="s">
        <v>5685</v>
      </c>
      <c r="K90" s="129" t="s">
        <v>6374</v>
      </c>
      <c r="L90" s="129" t="s">
        <v>7065</v>
      </c>
      <c r="M90" s="129" t="s">
        <v>7758</v>
      </c>
      <c r="N90" s="129" t="s">
        <v>8448</v>
      </c>
      <c r="O90" s="129" t="s">
        <v>9127</v>
      </c>
      <c r="P90" s="129" t="s">
        <v>9789</v>
      </c>
    </row>
    <row r="91" spans="1:16" ht="18.600000000000001" thickBot="1">
      <c r="A91">
        <f t="shared" si="1"/>
        <v>0</v>
      </c>
      <c r="B91" s="20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1:16" ht="61.8" thickBot="1">
      <c r="A92" t="str">
        <f t="shared" si="1"/>
        <v>Impacto ambiental ondulado de las actividades de inversión</v>
      </c>
      <c r="B92" s="20" t="s">
        <v>149</v>
      </c>
      <c r="D92" s="129" t="s">
        <v>2261</v>
      </c>
      <c r="E92" s="129" t="s">
        <v>2950</v>
      </c>
      <c r="F92" s="129" t="s">
        <v>3610</v>
      </c>
      <c r="G92" s="129" t="s">
        <v>4307</v>
      </c>
      <c r="H92" s="129" t="s">
        <v>4996</v>
      </c>
      <c r="I92" s="129" t="s">
        <v>5686</v>
      </c>
      <c r="J92" s="129" t="s">
        <v>5686</v>
      </c>
      <c r="K92" s="129" t="s">
        <v>6375</v>
      </c>
      <c r="L92" s="129" t="s">
        <v>7066</v>
      </c>
      <c r="M92" s="129" t="s">
        <v>7759</v>
      </c>
      <c r="N92" s="129" t="s">
        <v>8449</v>
      </c>
      <c r="O92" s="129" t="s">
        <v>9128</v>
      </c>
      <c r="P92" s="129" t="s">
        <v>9790</v>
      </c>
    </row>
    <row r="93" spans="1:16" ht="41.4" thickBot="1">
      <c r="A93" t="str">
        <f t="shared" si="1"/>
        <v>Contribución a la reducción a través del reciclaje</v>
      </c>
      <c r="B93" s="26" t="s">
        <v>150</v>
      </c>
      <c r="D93" s="129" t="s">
        <v>2262</v>
      </c>
      <c r="E93" s="129" t="s">
        <v>2951</v>
      </c>
      <c r="F93" s="129" t="s">
        <v>3611</v>
      </c>
      <c r="G93" s="129" t="s">
        <v>4308</v>
      </c>
      <c r="H93" s="129" t="s">
        <v>4997</v>
      </c>
      <c r="I93" s="129" t="s">
        <v>5687</v>
      </c>
      <c r="J93" s="129" t="s">
        <v>5687</v>
      </c>
      <c r="K93" s="129" t="s">
        <v>6376</v>
      </c>
      <c r="L93" s="129" t="s">
        <v>7067</v>
      </c>
      <c r="M93" s="129" t="s">
        <v>7760</v>
      </c>
      <c r="N93" s="129" t="s">
        <v>8450</v>
      </c>
      <c r="O93" s="129" t="s">
        <v>9129</v>
      </c>
      <c r="P93" s="129" t="s">
        <v>9791</v>
      </c>
    </row>
    <row r="94" spans="1:16" ht="18.600000000000001" thickBot="1">
      <c r="A94" t="str">
        <f t="shared" si="1"/>
        <v>Unidad básica</v>
      </c>
      <c r="B94" s="93" t="s">
        <v>116</v>
      </c>
      <c r="D94" s="129" t="s">
        <v>2263</v>
      </c>
      <c r="E94" s="129" t="s">
        <v>2952</v>
      </c>
      <c r="F94" s="129" t="s">
        <v>3612</v>
      </c>
      <c r="G94" s="129" t="s">
        <v>4309</v>
      </c>
      <c r="H94" s="129" t="s">
        <v>4998</v>
      </c>
      <c r="I94" s="129" t="s">
        <v>5688</v>
      </c>
      <c r="J94" s="129" t="s">
        <v>5688</v>
      </c>
      <c r="K94" s="129" t="s">
        <v>6377</v>
      </c>
      <c r="L94" s="129" t="s">
        <v>7068</v>
      </c>
      <c r="M94" s="129" t="s">
        <v>7761</v>
      </c>
      <c r="N94" s="129" t="s">
        <v>8451</v>
      </c>
      <c r="O94" s="129" t="s">
        <v>9130</v>
      </c>
      <c r="P94" s="129" t="s">
        <v>9792</v>
      </c>
    </row>
    <row r="95" spans="1:16" ht="153.6" thickBot="1">
      <c r="A95" t="str">
        <f t="shared" si="1"/>
        <v>Ministerio de Economía, Comercio e Industria "Herramienta de Cálculo de Emisiones de CO2 derivadas de la Energía" Ficha 02 Tabla de Cálculo de Emisiones</v>
      </c>
      <c r="B95" s="95" t="s">
        <v>120</v>
      </c>
      <c r="D95" s="129" t="s">
        <v>2264</v>
      </c>
      <c r="E95" s="129" t="s">
        <v>2953</v>
      </c>
      <c r="F95" s="129" t="s">
        <v>3613</v>
      </c>
      <c r="G95" s="129" t="s">
        <v>4310</v>
      </c>
      <c r="H95" s="129" t="s">
        <v>4999</v>
      </c>
      <c r="I95" s="129" t="s">
        <v>5689</v>
      </c>
      <c r="J95" s="129" t="s">
        <v>5689</v>
      </c>
      <c r="K95" s="129" t="s">
        <v>6378</v>
      </c>
      <c r="L95" s="129" t="s">
        <v>7069</v>
      </c>
      <c r="M95" s="129" t="s">
        <v>7762</v>
      </c>
      <c r="N95" s="129" t="s">
        <v>8452</v>
      </c>
      <c r="O95" s="129" t="s">
        <v>9131</v>
      </c>
      <c r="P95" s="129" t="s">
        <v>9793</v>
      </c>
    </row>
    <row r="96" spans="1:16" ht="92.4" thickBot="1">
      <c r="A96" t="str">
        <f t="shared" si="1"/>
        <v>Ministerio del Medio Ambiente Listado de Factores de Emisión por Empresa de Energía Eléctrica</v>
      </c>
      <c r="B96" s="100" t="s">
        <v>122</v>
      </c>
      <c r="D96" s="129" t="s">
        <v>2265</v>
      </c>
      <c r="E96" s="129" t="s">
        <v>2954</v>
      </c>
      <c r="F96" s="129" t="s">
        <v>3614</v>
      </c>
      <c r="G96" s="129" t="s">
        <v>4311</v>
      </c>
      <c r="H96" s="129" t="s">
        <v>5000</v>
      </c>
      <c r="I96" s="129" t="s">
        <v>5690</v>
      </c>
      <c r="J96" s="129" t="s">
        <v>5690</v>
      </c>
      <c r="K96" s="129" t="s">
        <v>6379</v>
      </c>
      <c r="L96" s="129" t="s">
        <v>7070</v>
      </c>
      <c r="M96" s="129" t="s">
        <v>7763</v>
      </c>
      <c r="N96" s="129" t="s">
        <v>8453</v>
      </c>
      <c r="O96" s="129" t="s">
        <v>9132</v>
      </c>
      <c r="P96" s="129" t="s">
        <v>9794</v>
      </c>
    </row>
    <row r="97" spans="1:16" ht="143.4" thickBot="1">
      <c r="A97" t="str">
        <f t="shared" si="1"/>
        <v>Base de datos de intensidad de emisiones para calcular las emisiones de gases de efecto invernadero de una organización a través de su cadena de suministro</v>
      </c>
      <c r="B97" s="100" t="s">
        <v>125</v>
      </c>
      <c r="D97" s="129" t="s">
        <v>2266</v>
      </c>
      <c r="E97" s="129" t="s">
        <v>2955</v>
      </c>
      <c r="F97" s="129" t="s">
        <v>3615</v>
      </c>
      <c r="G97" s="129" t="s">
        <v>4312</v>
      </c>
      <c r="H97" s="129" t="s">
        <v>5001</v>
      </c>
      <c r="I97" s="129" t="s">
        <v>5691</v>
      </c>
      <c r="J97" s="129" t="s">
        <v>5691</v>
      </c>
      <c r="K97" s="129" t="s">
        <v>6380</v>
      </c>
      <c r="L97" s="129" t="s">
        <v>7071</v>
      </c>
      <c r="M97" s="129" t="s">
        <v>7764</v>
      </c>
      <c r="N97" s="129" t="s">
        <v>8454</v>
      </c>
      <c r="O97" s="129" t="s">
        <v>9133</v>
      </c>
      <c r="P97" s="129" t="s">
        <v>9795</v>
      </c>
    </row>
    <row r="98" spans="1:16" ht="143.4" thickBot="1">
      <c r="A98" t="str">
        <f t="shared" si="1"/>
        <v>Base de datos de intensidad de emisiones para calcular las emisiones de gases de efecto invernadero de una organización a través de su cadena de suministro</v>
      </c>
      <c r="B98" s="100" t="s">
        <v>125</v>
      </c>
      <c r="D98" s="129" t="s">
        <v>2266</v>
      </c>
      <c r="E98" s="129" t="s">
        <v>2955</v>
      </c>
      <c r="F98" s="129" t="s">
        <v>3615</v>
      </c>
      <c r="G98" s="129" t="s">
        <v>4312</v>
      </c>
      <c r="H98" s="129" t="s">
        <v>5001</v>
      </c>
      <c r="I98" s="129" t="s">
        <v>5691</v>
      </c>
      <c r="J98" s="129" t="s">
        <v>5691</v>
      </c>
      <c r="K98" s="129" t="s">
        <v>6380</v>
      </c>
      <c r="L98" s="129" t="s">
        <v>7071</v>
      </c>
      <c r="M98" s="129" t="s">
        <v>7764</v>
      </c>
      <c r="N98" s="129" t="s">
        <v>8454</v>
      </c>
      <c r="O98" s="129" t="s">
        <v>9133</v>
      </c>
      <c r="P98" s="129" t="s">
        <v>9795</v>
      </c>
    </row>
    <row r="99" spans="1:16" ht="143.4" thickBot="1">
      <c r="A99" t="str">
        <f t="shared" si="1"/>
        <v>Base de datos de intensidad de emisiones para calcular las emisiones de gases de efecto invernadero de una organización a través de su cadena de suministro</v>
      </c>
      <c r="B99" s="100" t="s">
        <v>125</v>
      </c>
      <c r="D99" s="129" t="s">
        <v>2266</v>
      </c>
      <c r="E99" s="129" t="s">
        <v>2955</v>
      </c>
      <c r="F99" s="129" t="s">
        <v>3615</v>
      </c>
      <c r="G99" s="129" t="s">
        <v>4312</v>
      </c>
      <c r="H99" s="129" t="s">
        <v>5001</v>
      </c>
      <c r="I99" s="129" t="s">
        <v>5691</v>
      </c>
      <c r="J99" s="129" t="s">
        <v>5691</v>
      </c>
      <c r="K99" s="129" t="s">
        <v>6380</v>
      </c>
      <c r="L99" s="129" t="s">
        <v>7071</v>
      </c>
      <c r="M99" s="129" t="s">
        <v>7764</v>
      </c>
      <c r="N99" s="129" t="s">
        <v>8454</v>
      </c>
      <c r="O99" s="129" t="s">
        <v>9133</v>
      </c>
      <c r="P99" s="129" t="s">
        <v>9795</v>
      </c>
    </row>
    <row r="100" spans="1:16" ht="143.4" thickBot="1">
      <c r="A100" t="str">
        <f t="shared" si="1"/>
        <v>Base de datos de intensidad de emisiones para calcular las emisiones de gases de efecto invernadero de una organización a través de su cadena de suministro</v>
      </c>
      <c r="B100" s="100" t="s">
        <v>125</v>
      </c>
      <c r="D100" s="129" t="s">
        <v>2266</v>
      </c>
      <c r="E100" s="129" t="s">
        <v>2955</v>
      </c>
      <c r="F100" s="129" t="s">
        <v>3615</v>
      </c>
      <c r="G100" s="129" t="s">
        <v>4312</v>
      </c>
      <c r="H100" s="129" t="s">
        <v>5001</v>
      </c>
      <c r="I100" s="129" t="s">
        <v>5691</v>
      </c>
      <c r="J100" s="129" t="s">
        <v>5691</v>
      </c>
      <c r="K100" s="129" t="s">
        <v>6380</v>
      </c>
      <c r="L100" s="129" t="s">
        <v>7071</v>
      </c>
      <c r="M100" s="129" t="s">
        <v>7764</v>
      </c>
      <c r="N100" s="129" t="s">
        <v>8454</v>
      </c>
      <c r="O100" s="129" t="s">
        <v>9133</v>
      </c>
      <c r="P100" s="129" t="s">
        <v>9795</v>
      </c>
    </row>
    <row r="101" spans="1:16" ht="143.4" thickBot="1">
      <c r="A101" t="str">
        <f t="shared" si="1"/>
        <v>Base de datos de intensidad de emisiones para calcular las emisiones de gases de efecto invernadero de una organización a través de su cadena de suministro</v>
      </c>
      <c r="B101" s="100" t="s">
        <v>125</v>
      </c>
      <c r="D101" s="129" t="s">
        <v>2266</v>
      </c>
      <c r="E101" s="129" t="s">
        <v>2955</v>
      </c>
      <c r="F101" s="129" t="s">
        <v>3615</v>
      </c>
      <c r="G101" s="129" t="s">
        <v>4312</v>
      </c>
      <c r="H101" s="129" t="s">
        <v>5001</v>
      </c>
      <c r="I101" s="129" t="s">
        <v>5691</v>
      </c>
      <c r="J101" s="129" t="s">
        <v>5691</v>
      </c>
      <c r="K101" s="129" t="s">
        <v>6380</v>
      </c>
      <c r="L101" s="129" t="s">
        <v>7071</v>
      </c>
      <c r="M101" s="129" t="s">
        <v>7764</v>
      </c>
      <c r="N101" s="129" t="s">
        <v>8454</v>
      </c>
      <c r="O101" s="129" t="s">
        <v>9133</v>
      </c>
      <c r="P101" s="129" t="s">
        <v>9795</v>
      </c>
    </row>
    <row r="102" spans="1:16" ht="143.4" thickBot="1">
      <c r="A102" t="str">
        <f t="shared" si="1"/>
        <v>Base de datos de intensidad de emisiones para calcular las emisiones de gases de efecto invernadero de una organización a través de su cadena de suministro</v>
      </c>
      <c r="B102" s="100" t="s">
        <v>125</v>
      </c>
      <c r="D102" s="129" t="s">
        <v>2266</v>
      </c>
      <c r="E102" s="129" t="s">
        <v>2955</v>
      </c>
      <c r="F102" s="129" t="s">
        <v>3615</v>
      </c>
      <c r="G102" s="129" t="s">
        <v>4312</v>
      </c>
      <c r="H102" s="129" t="s">
        <v>5001</v>
      </c>
      <c r="I102" s="129" t="s">
        <v>5691</v>
      </c>
      <c r="J102" s="129" t="s">
        <v>5691</v>
      </c>
      <c r="K102" s="129" t="s">
        <v>6380</v>
      </c>
      <c r="L102" s="129" t="s">
        <v>7071</v>
      </c>
      <c r="M102" s="129" t="s">
        <v>7764</v>
      </c>
      <c r="N102" s="129" t="s">
        <v>8454</v>
      </c>
      <c r="O102" s="129" t="s">
        <v>9133</v>
      </c>
      <c r="P102" s="129" t="s">
        <v>9795</v>
      </c>
    </row>
    <row r="103" spans="1:16" ht="143.4" thickBot="1">
      <c r="A103" t="str">
        <f t="shared" si="1"/>
        <v>Base de datos de intensidad de emisiones para calcular las emisiones de gases de efecto invernadero de una organización a través de su cadena de suministro</v>
      </c>
      <c r="B103" s="100" t="s">
        <v>125</v>
      </c>
      <c r="D103" s="129" t="s">
        <v>2266</v>
      </c>
      <c r="E103" s="129" t="s">
        <v>2955</v>
      </c>
      <c r="F103" s="129" t="s">
        <v>3615</v>
      </c>
      <c r="G103" s="129" t="s">
        <v>4312</v>
      </c>
      <c r="H103" s="129" t="s">
        <v>5001</v>
      </c>
      <c r="I103" s="129" t="s">
        <v>5691</v>
      </c>
      <c r="J103" s="129" t="s">
        <v>5691</v>
      </c>
      <c r="K103" s="129" t="s">
        <v>6380</v>
      </c>
      <c r="L103" s="129" t="s">
        <v>7071</v>
      </c>
      <c r="M103" s="129" t="s">
        <v>7764</v>
      </c>
      <c r="N103" s="129" t="s">
        <v>8454</v>
      </c>
      <c r="O103" s="129" t="s">
        <v>9133</v>
      </c>
      <c r="P103" s="129" t="s">
        <v>9795</v>
      </c>
    </row>
    <row r="104" spans="1:16" ht="143.4" thickBot="1">
      <c r="A104" t="str">
        <f t="shared" si="1"/>
        <v>Base de datos de intensidad de emisiones para calcular las emisiones de gases de efecto invernadero de una organización a través de su cadena de suministro</v>
      </c>
      <c r="B104" s="100" t="s">
        <v>125</v>
      </c>
      <c r="D104" s="129" t="s">
        <v>2266</v>
      </c>
      <c r="E104" s="129" t="s">
        <v>2955</v>
      </c>
      <c r="F104" s="129" t="s">
        <v>3615</v>
      </c>
      <c r="G104" s="129" t="s">
        <v>4312</v>
      </c>
      <c r="H104" s="129" t="s">
        <v>5001</v>
      </c>
      <c r="I104" s="129" t="s">
        <v>5691</v>
      </c>
      <c r="J104" s="129" t="s">
        <v>5691</v>
      </c>
      <c r="K104" s="129" t="s">
        <v>6380</v>
      </c>
      <c r="L104" s="129" t="s">
        <v>7071</v>
      </c>
      <c r="M104" s="129" t="s">
        <v>7764</v>
      </c>
      <c r="N104" s="129" t="s">
        <v>8454</v>
      </c>
      <c r="O104" s="129" t="s">
        <v>9133</v>
      </c>
      <c r="P104" s="129" t="s">
        <v>9795</v>
      </c>
    </row>
    <row r="105" spans="1:16" ht="143.4" thickBot="1">
      <c r="A105" t="str">
        <f t="shared" si="1"/>
        <v>Base de datos de intensidad de emisiones para calcular las emisiones de gases de efecto invernadero de una organización a través de su cadena de suministro</v>
      </c>
      <c r="B105" s="100" t="s">
        <v>125</v>
      </c>
      <c r="D105" s="129" t="s">
        <v>2266</v>
      </c>
      <c r="E105" s="129" t="s">
        <v>2955</v>
      </c>
      <c r="F105" s="129" t="s">
        <v>3615</v>
      </c>
      <c r="G105" s="129" t="s">
        <v>4312</v>
      </c>
      <c r="H105" s="129" t="s">
        <v>5001</v>
      </c>
      <c r="I105" s="129" t="s">
        <v>5691</v>
      </c>
      <c r="J105" s="129" t="s">
        <v>5691</v>
      </c>
      <c r="K105" s="129" t="s">
        <v>6380</v>
      </c>
      <c r="L105" s="129" t="s">
        <v>7071</v>
      </c>
      <c r="M105" s="129" t="s">
        <v>7764</v>
      </c>
      <c r="N105" s="129" t="s">
        <v>8454</v>
      </c>
      <c r="O105" s="129" t="s">
        <v>9133</v>
      </c>
      <c r="P105" s="129" t="s">
        <v>9795</v>
      </c>
    </row>
    <row r="106" spans="1:16" ht="51.6" thickBot="1">
      <c r="A106" t="str">
        <f t="shared" si="1"/>
        <v>Calculado usando la base de datos global IO</v>
      </c>
      <c r="B106" s="100" t="s">
        <v>141</v>
      </c>
      <c r="D106" s="129" t="s">
        <v>2267</v>
      </c>
      <c r="E106" s="129" t="s">
        <v>2956</v>
      </c>
      <c r="F106" s="129" t="s">
        <v>3616</v>
      </c>
      <c r="G106" s="129" t="s">
        <v>4313</v>
      </c>
      <c r="H106" s="129" t="s">
        <v>5002</v>
      </c>
      <c r="I106" s="129" t="s">
        <v>5692</v>
      </c>
      <c r="J106" s="129" t="s">
        <v>5692</v>
      </c>
      <c r="K106" s="129" t="s">
        <v>6381</v>
      </c>
      <c r="L106" s="129" t="s">
        <v>7072</v>
      </c>
      <c r="M106" s="129" t="s">
        <v>7765</v>
      </c>
      <c r="N106" s="129" t="s">
        <v>8455</v>
      </c>
      <c r="O106" s="129" t="s">
        <v>9134</v>
      </c>
      <c r="P106" s="129" t="s">
        <v>9796</v>
      </c>
    </row>
    <row r="107" spans="1:16" ht="31.2" thickBot="1">
      <c r="A107" t="str">
        <f t="shared" si="1"/>
        <v>datos de scope1 y scope2</v>
      </c>
      <c r="B107" s="100" t="s">
        <v>143</v>
      </c>
      <c r="D107" s="129" t="s">
        <v>2268</v>
      </c>
      <c r="E107" s="129" t="s">
        <v>2957</v>
      </c>
      <c r="F107" s="129" t="s">
        <v>3617</v>
      </c>
      <c r="G107" s="129" t="s">
        <v>4314</v>
      </c>
      <c r="H107" s="129" t="s">
        <v>5003</v>
      </c>
      <c r="I107" s="129" t="s">
        <v>5693</v>
      </c>
      <c r="J107" s="129" t="s">
        <v>5693</v>
      </c>
      <c r="K107" s="129" t="s">
        <v>6382</v>
      </c>
      <c r="L107" s="129" t="s">
        <v>7073</v>
      </c>
      <c r="M107" s="129" t="s">
        <v>7766</v>
      </c>
      <c r="N107" s="129" t="s">
        <v>8456</v>
      </c>
      <c r="O107" s="129" t="s">
        <v>9135</v>
      </c>
      <c r="P107" s="129" t="s">
        <v>9797</v>
      </c>
    </row>
    <row r="108" spans="1:16" ht="143.4" thickBot="1">
      <c r="A108" t="str">
        <f t="shared" si="1"/>
        <v>Base de datos de intensidad de emisiones para calcular las emisiones de gases de efecto invernadero de una organización a través de su cadena de suministro</v>
      </c>
      <c r="B108" s="100" t="s">
        <v>125</v>
      </c>
      <c r="D108" s="129" t="s">
        <v>2266</v>
      </c>
      <c r="E108" s="129" t="s">
        <v>2955</v>
      </c>
      <c r="F108" s="129" t="s">
        <v>3615</v>
      </c>
      <c r="G108" s="129" t="s">
        <v>4312</v>
      </c>
      <c r="H108" s="129" t="s">
        <v>5001</v>
      </c>
      <c r="I108" s="129" t="s">
        <v>5691</v>
      </c>
      <c r="J108" s="129" t="s">
        <v>5691</v>
      </c>
      <c r="K108" s="129" t="s">
        <v>6380</v>
      </c>
      <c r="L108" s="129" t="s">
        <v>7071</v>
      </c>
      <c r="M108" s="129" t="s">
        <v>7764</v>
      </c>
      <c r="N108" s="129" t="s">
        <v>8454</v>
      </c>
      <c r="O108" s="129" t="s">
        <v>9133</v>
      </c>
      <c r="P108" s="129" t="s">
        <v>9795</v>
      </c>
    </row>
    <row r="109" spans="1:16" ht="143.4" thickBot="1">
      <c r="A109" t="str">
        <f t="shared" si="1"/>
        <v>Base de datos de intensidad de emisiones para calcular las emisiones de gases de efecto invernadero de una organización a través de su cadena de suministro</v>
      </c>
      <c r="B109" s="100" t="s">
        <v>125</v>
      </c>
      <c r="D109" s="129" t="s">
        <v>2266</v>
      </c>
      <c r="E109" s="129" t="s">
        <v>2955</v>
      </c>
      <c r="F109" s="129" t="s">
        <v>3615</v>
      </c>
      <c r="G109" s="129" t="s">
        <v>4312</v>
      </c>
      <c r="H109" s="129" t="s">
        <v>5001</v>
      </c>
      <c r="I109" s="129" t="s">
        <v>5691</v>
      </c>
      <c r="J109" s="129" t="s">
        <v>5691</v>
      </c>
      <c r="K109" s="129" t="s">
        <v>6380</v>
      </c>
      <c r="L109" s="129" t="s">
        <v>7071</v>
      </c>
      <c r="M109" s="129" t="s">
        <v>7764</v>
      </c>
      <c r="N109" s="129" t="s">
        <v>8454</v>
      </c>
      <c r="O109" s="129" t="s">
        <v>9133</v>
      </c>
      <c r="P109" s="129" t="s">
        <v>9795</v>
      </c>
    </row>
    <row r="110" spans="1:16" ht="143.4" thickBot="1">
      <c r="A110" t="str">
        <f t="shared" si="1"/>
        <v>Base de datos de intensidad de emisiones para calcular las emisiones de gases de efecto invernadero de una organización a través de su cadena de suministro</v>
      </c>
      <c r="B110" s="100" t="s">
        <v>125</v>
      </c>
      <c r="D110" s="129" t="s">
        <v>2266</v>
      </c>
      <c r="E110" s="129" t="s">
        <v>2955</v>
      </c>
      <c r="F110" s="129" t="s">
        <v>3615</v>
      </c>
      <c r="G110" s="129" t="s">
        <v>4312</v>
      </c>
      <c r="H110" s="129" t="s">
        <v>5001</v>
      </c>
      <c r="I110" s="129" t="s">
        <v>5691</v>
      </c>
      <c r="J110" s="129" t="s">
        <v>5691</v>
      </c>
      <c r="K110" s="129" t="s">
        <v>6380</v>
      </c>
      <c r="L110" s="129" t="s">
        <v>7071</v>
      </c>
      <c r="M110" s="129" t="s">
        <v>7764</v>
      </c>
      <c r="N110" s="129" t="s">
        <v>8454</v>
      </c>
      <c r="O110" s="129" t="s">
        <v>9133</v>
      </c>
      <c r="P110" s="129" t="s">
        <v>9795</v>
      </c>
    </row>
    <row r="111" spans="1:16" ht="143.4" thickBot="1">
      <c r="A111" t="str">
        <f t="shared" si="1"/>
        <v>Base de datos de intensidad de emisiones para calcular las emisiones de gases de efecto invernadero de una organización a través de su cadena de suministro</v>
      </c>
      <c r="B111" s="100" t="s">
        <v>125</v>
      </c>
      <c r="D111" s="129" t="s">
        <v>2266</v>
      </c>
      <c r="E111" s="129" t="s">
        <v>2955</v>
      </c>
      <c r="F111" s="129" t="s">
        <v>3615</v>
      </c>
      <c r="G111" s="129" t="s">
        <v>4312</v>
      </c>
      <c r="H111" s="129" t="s">
        <v>5001</v>
      </c>
      <c r="I111" s="129" t="s">
        <v>5691</v>
      </c>
      <c r="J111" s="129" t="s">
        <v>5691</v>
      </c>
      <c r="K111" s="129" t="s">
        <v>6380</v>
      </c>
      <c r="L111" s="129" t="s">
        <v>7071</v>
      </c>
      <c r="M111" s="129" t="s">
        <v>7764</v>
      </c>
      <c r="N111" s="129" t="s">
        <v>8454</v>
      </c>
      <c r="O111" s="129" t="s">
        <v>9133</v>
      </c>
      <c r="P111" s="129" t="s">
        <v>9795</v>
      </c>
    </row>
    <row r="112" spans="1:16" ht="51.6" thickBot="1">
      <c r="A112" t="str">
        <f t="shared" si="1"/>
        <v>Calculado usando la base de datos global IO</v>
      </c>
      <c r="B112" s="105" t="s">
        <v>141</v>
      </c>
      <c r="D112" s="129" t="s">
        <v>2267</v>
      </c>
      <c r="E112" s="129" t="s">
        <v>2956</v>
      </c>
      <c r="F112" s="129" t="s">
        <v>3616</v>
      </c>
      <c r="G112" s="129" t="s">
        <v>4313</v>
      </c>
      <c r="H112" s="129" t="s">
        <v>5002</v>
      </c>
      <c r="I112" s="129" t="s">
        <v>5692</v>
      </c>
      <c r="J112" s="129" t="s">
        <v>5692</v>
      </c>
      <c r="K112" s="129" t="s">
        <v>6381</v>
      </c>
      <c r="L112" s="129" t="s">
        <v>7072</v>
      </c>
      <c r="M112" s="129" t="s">
        <v>7765</v>
      </c>
      <c r="N112" s="129" t="s">
        <v>8455</v>
      </c>
      <c r="O112" s="129" t="s">
        <v>9134</v>
      </c>
      <c r="P112" s="129" t="s">
        <v>9796</v>
      </c>
    </row>
    <row r="113" spans="1:17" ht="21" thickBot="1">
      <c r="A113" t="str">
        <f t="shared" si="1"/>
        <v>CO2t/millones de yenes</v>
      </c>
      <c r="B113" s="19" t="s">
        <v>118</v>
      </c>
      <c r="D113" s="129" t="s">
        <v>2269</v>
      </c>
      <c r="E113" s="129" t="s">
        <v>2958</v>
      </c>
      <c r="F113" s="129" t="s">
        <v>3618</v>
      </c>
      <c r="G113" s="129" t="s">
        <v>4315</v>
      </c>
      <c r="H113" s="129" t="s">
        <v>5004</v>
      </c>
      <c r="I113" s="129" t="s">
        <v>5694</v>
      </c>
      <c r="J113" s="129" t="s">
        <v>5694</v>
      </c>
      <c r="K113" s="129" t="s">
        <v>6383</v>
      </c>
      <c r="L113" s="129" t="s">
        <v>7074</v>
      </c>
      <c r="M113" s="129" t="s">
        <v>7767</v>
      </c>
      <c r="N113" s="129" t="s">
        <v>8457</v>
      </c>
      <c r="O113" s="129" t="s">
        <v>9136</v>
      </c>
      <c r="P113" s="129" t="s">
        <v>9798</v>
      </c>
    </row>
    <row r="114" spans="1:17" ht="41.4" thickBot="1">
      <c r="A114" t="str">
        <f t="shared" si="1"/>
        <v>Producción de materias primas recicladas</v>
      </c>
      <c r="B114" t="s">
        <v>153</v>
      </c>
      <c r="D114" s="129" t="s">
        <v>2270</v>
      </c>
      <c r="E114" s="129" t="s">
        <v>2959</v>
      </c>
      <c r="F114" s="129" t="s">
        <v>3619</v>
      </c>
      <c r="G114" s="129" t="s">
        <v>4316</v>
      </c>
      <c r="H114" s="129" t="s">
        <v>5005</v>
      </c>
      <c r="I114" s="129" t="s">
        <v>5695</v>
      </c>
      <c r="J114" s="129" t="s">
        <v>5695</v>
      </c>
      <c r="K114" s="129" t="s">
        <v>6384</v>
      </c>
      <c r="L114" s="129" t="s">
        <v>7075</v>
      </c>
      <c r="M114" s="129" t="s">
        <v>7768</v>
      </c>
      <c r="N114" s="129" t="s">
        <v>8458</v>
      </c>
      <c r="O114" s="129" t="s">
        <v>9137</v>
      </c>
      <c r="P114" s="129" t="s">
        <v>9799</v>
      </c>
    </row>
    <row r="115" spans="1:17" ht="21" thickBot="1">
      <c r="A115" t="str">
        <f t="shared" si="1"/>
        <v>valor numérico</v>
      </c>
      <c r="B115" t="s">
        <v>154</v>
      </c>
      <c r="D115" s="129" t="s">
        <v>2271</v>
      </c>
      <c r="E115" s="129" t="s">
        <v>2960</v>
      </c>
      <c r="F115" s="129" t="s">
        <v>3620</v>
      </c>
      <c r="G115" s="129" t="s">
        <v>4317</v>
      </c>
      <c r="H115" s="129" t="s">
        <v>5006</v>
      </c>
      <c r="I115" s="129" t="s">
        <v>5696</v>
      </c>
      <c r="J115" s="129" t="s">
        <v>5696</v>
      </c>
      <c r="K115" s="129" t="s">
        <v>6385</v>
      </c>
      <c r="L115" s="129" t="s">
        <v>7076</v>
      </c>
      <c r="M115" s="129" t="s">
        <v>7769</v>
      </c>
      <c r="N115" s="129" t="s">
        <v>8459</v>
      </c>
      <c r="O115" s="129" t="s">
        <v>9138</v>
      </c>
      <c r="P115" s="129" t="s">
        <v>9800</v>
      </c>
    </row>
    <row r="116" spans="1:17" ht="31.2" thickBot="1">
      <c r="A116" t="str">
        <f t="shared" si="1"/>
        <v>Producto reacondicionado</v>
      </c>
      <c r="B116" t="s">
        <v>161</v>
      </c>
      <c r="D116" s="129" t="s">
        <v>2272</v>
      </c>
      <c r="E116" s="129" t="s">
        <v>2961</v>
      </c>
      <c r="F116" s="129" t="s">
        <v>3621</v>
      </c>
      <c r="G116" s="129" t="s">
        <v>4318</v>
      </c>
      <c r="H116" s="129" t="s">
        <v>5007</v>
      </c>
      <c r="I116" s="129" t="s">
        <v>5697</v>
      </c>
      <c r="J116" s="129" t="s">
        <v>5697</v>
      </c>
      <c r="K116" s="129" t="s">
        <v>6386</v>
      </c>
      <c r="L116" s="129" t="s">
        <v>7077</v>
      </c>
      <c r="M116" s="129" t="s">
        <v>7770</v>
      </c>
      <c r="N116" s="129" t="s">
        <v>8460</v>
      </c>
      <c r="O116" s="129" t="s">
        <v>9139</v>
      </c>
      <c r="P116" s="129" t="s">
        <v>9801</v>
      </c>
    </row>
    <row r="117" spans="1:17" ht="31.2" thickBot="1">
      <c r="A117" t="str">
        <f t="shared" si="1"/>
        <v>Nuestra salida de configuración</v>
      </c>
      <c r="B117" s="51" t="s">
        <v>2142</v>
      </c>
      <c r="D117" s="129" t="s">
        <v>2273</v>
      </c>
      <c r="E117" s="129" t="s">
        <v>2962</v>
      </c>
      <c r="F117" s="129" t="s">
        <v>3622</v>
      </c>
      <c r="G117" s="129" t="s">
        <v>4319</v>
      </c>
      <c r="H117" s="129" t="s">
        <v>5008</v>
      </c>
      <c r="I117" s="129" t="s">
        <v>5698</v>
      </c>
      <c r="J117" s="129" t="s">
        <v>5698</v>
      </c>
      <c r="K117" s="129" t="s">
        <v>6387</v>
      </c>
      <c r="L117" s="129" t="s">
        <v>7078</v>
      </c>
      <c r="M117" s="129" t="s">
        <v>7771</v>
      </c>
      <c r="N117" s="129" t="s">
        <v>8461</v>
      </c>
      <c r="O117" s="129" t="s">
        <v>9140</v>
      </c>
      <c r="P117" s="129" t="s">
        <v>9802</v>
      </c>
    </row>
    <row r="118" spans="1:17" ht="41.4" thickBot="1">
      <c r="A118" t="str">
        <f t="shared" si="1"/>
        <v>électricité moyenne mondiale</v>
      </c>
      <c r="B118" s="51" t="s">
        <v>13768</v>
      </c>
      <c r="D118" s="129" t="s">
        <v>13769</v>
      </c>
      <c r="E118" s="165" t="s">
        <v>13770</v>
      </c>
      <c r="F118" s="166" t="s">
        <v>13771</v>
      </c>
      <c r="G118" s="167" t="s">
        <v>13772</v>
      </c>
      <c r="H118" s="129" t="s">
        <v>13773</v>
      </c>
      <c r="I118" s="129" t="s">
        <v>13774</v>
      </c>
      <c r="J118" s="129" t="s">
        <v>13775</v>
      </c>
      <c r="K118" s="129" t="s">
        <v>13776</v>
      </c>
      <c r="L118" s="129" t="s">
        <v>13777</v>
      </c>
      <c r="M118" s="168" t="s">
        <v>13778</v>
      </c>
      <c r="N118" s="129" t="s">
        <v>13779</v>
      </c>
      <c r="O118" s="129" t="s">
        <v>13780</v>
      </c>
      <c r="P118" s="169" t="s">
        <v>13781</v>
      </c>
      <c r="Q118" s="165" t="s">
        <v>13782</v>
      </c>
    </row>
    <row r="119" spans="1:17" ht="18.600000000000001" thickBot="1">
      <c r="A119" t="str">
        <f t="shared" si="1"/>
        <v>1 compra</v>
      </c>
      <c r="B119" s="45" t="s">
        <v>169</v>
      </c>
      <c r="D119" s="129" t="s">
        <v>2274</v>
      </c>
      <c r="E119" s="129" t="s">
        <v>2963</v>
      </c>
      <c r="F119" s="129" t="s">
        <v>3623</v>
      </c>
      <c r="G119" s="129" t="s">
        <v>4320</v>
      </c>
      <c r="H119" s="129" t="s">
        <v>5009</v>
      </c>
      <c r="I119" s="129" t="s">
        <v>5699</v>
      </c>
      <c r="J119" s="129" t="s">
        <v>5699</v>
      </c>
      <c r="K119" s="129" t="s">
        <v>6388</v>
      </c>
      <c r="L119" s="129" t="s">
        <v>7079</v>
      </c>
      <c r="M119" s="129" t="s">
        <v>7772</v>
      </c>
      <c r="N119" s="129" t="s">
        <v>8462</v>
      </c>
      <c r="O119" s="129" t="s">
        <v>9141</v>
      </c>
      <c r="P119" s="129" t="s">
        <v>9803</v>
      </c>
    </row>
    <row r="120" spans="1:17" ht="18.600000000000001" thickBot="1">
      <c r="A120" t="str">
        <f t="shared" si="1"/>
        <v>2 capitales</v>
      </c>
      <c r="B120" s="45" t="s">
        <v>173</v>
      </c>
      <c r="D120" s="129" t="s">
        <v>2275</v>
      </c>
      <c r="E120" s="129" t="s">
        <v>173</v>
      </c>
      <c r="F120" s="129" t="s">
        <v>3624</v>
      </c>
      <c r="G120" s="129" t="s">
        <v>4321</v>
      </c>
      <c r="H120" s="129" t="s">
        <v>5010</v>
      </c>
      <c r="I120" s="129" t="s">
        <v>5700</v>
      </c>
      <c r="J120" s="129" t="s">
        <v>5700</v>
      </c>
      <c r="K120" s="129" t="s">
        <v>6389</v>
      </c>
      <c r="L120" s="129" t="s">
        <v>7080</v>
      </c>
      <c r="M120" s="129" t="s">
        <v>7773</v>
      </c>
      <c r="N120" s="129" t="s">
        <v>8463</v>
      </c>
      <c r="O120" s="129" t="s">
        <v>9142</v>
      </c>
      <c r="P120" s="129" t="s">
        <v>9804</v>
      </c>
    </row>
    <row r="121" spans="1:17" ht="31.2" thickBot="1">
      <c r="A121" t="str">
        <f t="shared" si="1"/>
        <v>3 Onda de energía</v>
      </c>
      <c r="B121" s="45" t="s">
        <v>177</v>
      </c>
      <c r="D121" s="129" t="s">
        <v>2276</v>
      </c>
      <c r="E121" s="129" t="s">
        <v>2964</v>
      </c>
      <c r="F121" s="129" t="s">
        <v>3625</v>
      </c>
      <c r="G121" s="129" t="s">
        <v>4322</v>
      </c>
      <c r="H121" s="129" t="s">
        <v>5011</v>
      </c>
      <c r="I121" s="129" t="s">
        <v>5701</v>
      </c>
      <c r="J121" s="129" t="s">
        <v>5701</v>
      </c>
      <c r="K121" s="129" t="s">
        <v>6390</v>
      </c>
      <c r="L121" s="129" t="s">
        <v>7081</v>
      </c>
      <c r="M121" s="129" t="s">
        <v>7774</v>
      </c>
      <c r="N121" s="129" t="s">
        <v>2276</v>
      </c>
      <c r="O121" s="129" t="s">
        <v>2276</v>
      </c>
      <c r="P121" s="129" t="s">
        <v>9805</v>
      </c>
    </row>
    <row r="122" spans="1:17" ht="31.2" thickBot="1">
      <c r="A122" t="str">
        <f t="shared" si="1"/>
        <v>4Entrega aguas arriba</v>
      </c>
      <c r="B122" s="45" t="s">
        <v>182</v>
      </c>
      <c r="D122" s="129" t="s">
        <v>2277</v>
      </c>
      <c r="E122" s="129" t="s">
        <v>2965</v>
      </c>
      <c r="F122" s="129" t="s">
        <v>3626</v>
      </c>
      <c r="G122" s="129" t="s">
        <v>4323</v>
      </c>
      <c r="H122" s="129" t="s">
        <v>5012</v>
      </c>
      <c r="I122" s="129" t="s">
        <v>5702</v>
      </c>
      <c r="J122" s="129" t="s">
        <v>5702</v>
      </c>
      <c r="K122" s="129" t="s">
        <v>6391</v>
      </c>
      <c r="L122" s="129" t="s">
        <v>7082</v>
      </c>
      <c r="M122" s="129" t="s">
        <v>7775</v>
      </c>
      <c r="N122" s="129" t="s">
        <v>8464</v>
      </c>
      <c r="O122" s="129" t="s">
        <v>9143</v>
      </c>
      <c r="P122" s="129" t="s">
        <v>2965</v>
      </c>
    </row>
    <row r="123" spans="1:17" ht="21" thickBot="1">
      <c r="A123" t="str">
        <f t="shared" si="1"/>
        <v>5 desechos comerciales</v>
      </c>
      <c r="B123" s="45" t="s">
        <v>186</v>
      </c>
      <c r="D123" s="129" t="s">
        <v>2278</v>
      </c>
      <c r="E123" s="129" t="s">
        <v>2966</v>
      </c>
      <c r="F123" s="129" t="s">
        <v>3627</v>
      </c>
      <c r="G123" s="129" t="s">
        <v>4324</v>
      </c>
      <c r="H123" s="129" t="s">
        <v>5013</v>
      </c>
      <c r="I123" s="129" t="s">
        <v>5703</v>
      </c>
      <c r="J123" s="129" t="s">
        <v>5703</v>
      </c>
      <c r="K123" s="129" t="s">
        <v>6392</v>
      </c>
      <c r="L123" s="129" t="s">
        <v>7083</v>
      </c>
      <c r="M123" s="129" t="s">
        <v>7776</v>
      </c>
      <c r="N123" s="129" t="s">
        <v>8465</v>
      </c>
      <c r="O123" s="129" t="s">
        <v>9144</v>
      </c>
      <c r="P123" s="129" t="s">
        <v>9806</v>
      </c>
    </row>
    <row r="124" spans="1:17" ht="21" thickBot="1">
      <c r="A124" t="str">
        <f t="shared" si="1"/>
        <v>6 viajes de negocios</v>
      </c>
      <c r="B124" s="45" t="s">
        <v>191</v>
      </c>
      <c r="D124" s="129" t="s">
        <v>2279</v>
      </c>
      <c r="E124" s="129" t="s">
        <v>2967</v>
      </c>
      <c r="F124" s="129" t="s">
        <v>3628</v>
      </c>
      <c r="G124" s="129" t="s">
        <v>4325</v>
      </c>
      <c r="H124" s="129" t="s">
        <v>5014</v>
      </c>
      <c r="I124" s="129" t="s">
        <v>5704</v>
      </c>
      <c r="J124" s="129" t="s">
        <v>5704</v>
      </c>
      <c r="K124" s="129" t="s">
        <v>6393</v>
      </c>
      <c r="L124" s="129" t="s">
        <v>7084</v>
      </c>
      <c r="M124" s="129" t="s">
        <v>7777</v>
      </c>
      <c r="N124" s="129" t="s">
        <v>8466</v>
      </c>
      <c r="O124" s="129" t="s">
        <v>9145</v>
      </c>
      <c r="P124" s="129" t="s">
        <v>9807</v>
      </c>
    </row>
    <row r="125" spans="1:17" ht="21" thickBot="1">
      <c r="A125" t="str">
        <f t="shared" si="1"/>
        <v>7 viaje</v>
      </c>
      <c r="B125" s="45" t="s">
        <v>195</v>
      </c>
      <c r="D125" s="129" t="s">
        <v>2280</v>
      </c>
      <c r="E125" s="129" t="s">
        <v>2968</v>
      </c>
      <c r="F125" s="129" t="s">
        <v>3629</v>
      </c>
      <c r="G125" s="129" t="s">
        <v>4326</v>
      </c>
      <c r="H125" s="129" t="s">
        <v>5015</v>
      </c>
      <c r="I125" s="129" t="s">
        <v>5705</v>
      </c>
      <c r="J125" s="129" t="s">
        <v>5705</v>
      </c>
      <c r="K125" s="129" t="s">
        <v>6394</v>
      </c>
      <c r="L125" s="129" t="s">
        <v>7085</v>
      </c>
      <c r="M125" s="129" t="s">
        <v>7778</v>
      </c>
      <c r="N125" s="129" t="s">
        <v>8467</v>
      </c>
      <c r="O125" s="129" t="s">
        <v>9146</v>
      </c>
      <c r="P125" s="129" t="s">
        <v>2968</v>
      </c>
    </row>
    <row r="126" spans="1:17" ht="31.2" thickBot="1">
      <c r="A126" t="str">
        <f t="shared" si="1"/>
        <v>8 Arrendamiento aguas arriba</v>
      </c>
      <c r="B126" s="45" t="s">
        <v>199</v>
      </c>
      <c r="D126" s="129" t="s">
        <v>2281</v>
      </c>
      <c r="E126" s="129" t="s">
        <v>2969</v>
      </c>
      <c r="F126" s="129" t="s">
        <v>3630</v>
      </c>
      <c r="G126" s="129" t="s">
        <v>4327</v>
      </c>
      <c r="H126" s="129" t="s">
        <v>5016</v>
      </c>
      <c r="I126" s="129" t="s">
        <v>5706</v>
      </c>
      <c r="J126" s="129" t="s">
        <v>5706</v>
      </c>
      <c r="K126" s="129" t="s">
        <v>6395</v>
      </c>
      <c r="L126" s="129" t="s">
        <v>7086</v>
      </c>
      <c r="M126" s="129" t="s">
        <v>7779</v>
      </c>
      <c r="N126" s="129" t="s">
        <v>8468</v>
      </c>
      <c r="O126" s="129" t="s">
        <v>9147</v>
      </c>
      <c r="P126" s="129" t="s">
        <v>9808</v>
      </c>
    </row>
    <row r="127" spans="1:17" ht="31.2" thickBot="1">
      <c r="A127" t="str">
        <f t="shared" si="1"/>
        <v>9 Entrega aguas abajo</v>
      </c>
      <c r="B127" s="45" t="s">
        <v>203</v>
      </c>
      <c r="D127" s="129" t="s">
        <v>2282</v>
      </c>
      <c r="E127" s="129" t="s">
        <v>2970</v>
      </c>
      <c r="F127" s="129" t="s">
        <v>3631</v>
      </c>
      <c r="G127" s="129" t="s">
        <v>4328</v>
      </c>
      <c r="H127" s="129" t="s">
        <v>5017</v>
      </c>
      <c r="I127" s="129" t="s">
        <v>5707</v>
      </c>
      <c r="J127" s="129" t="s">
        <v>5707</v>
      </c>
      <c r="K127" s="129" t="s">
        <v>6396</v>
      </c>
      <c r="L127" s="129" t="s">
        <v>7087</v>
      </c>
      <c r="M127" s="129" t="s">
        <v>7780</v>
      </c>
      <c r="N127" s="129" t="s">
        <v>8469</v>
      </c>
      <c r="O127" s="129" t="s">
        <v>9148</v>
      </c>
      <c r="P127" s="129" t="s">
        <v>2970</v>
      </c>
    </row>
    <row r="128" spans="1:17" ht="41.4" thickBot="1">
      <c r="A128" t="str">
        <f t="shared" si="1"/>
        <v>9 Procesamiento posterior a la venta</v>
      </c>
      <c r="B128" s="45" t="s">
        <v>206</v>
      </c>
      <c r="D128" s="129" t="s">
        <v>2283</v>
      </c>
      <c r="E128" s="129" t="s">
        <v>2971</v>
      </c>
      <c r="F128" s="129" t="s">
        <v>3632</v>
      </c>
      <c r="G128" s="129" t="s">
        <v>4329</v>
      </c>
      <c r="H128" s="129" t="s">
        <v>5018</v>
      </c>
      <c r="I128" s="129" t="s">
        <v>5708</v>
      </c>
      <c r="J128" s="129" t="s">
        <v>5708</v>
      </c>
      <c r="K128" s="129" t="s">
        <v>6397</v>
      </c>
      <c r="L128" s="129" t="s">
        <v>7088</v>
      </c>
      <c r="M128" s="129" t="s">
        <v>7781</v>
      </c>
      <c r="N128" s="129" t="s">
        <v>8470</v>
      </c>
      <c r="O128" s="129" t="s">
        <v>9149</v>
      </c>
      <c r="P128" s="129" t="s">
        <v>9809</v>
      </c>
    </row>
    <row r="129" spans="1:16" ht="21" thickBot="1">
      <c r="A129" t="str">
        <f t="shared" si="1"/>
        <v>11 uso</v>
      </c>
      <c r="B129" s="45" t="s">
        <v>210</v>
      </c>
      <c r="D129" s="129" t="s">
        <v>2284</v>
      </c>
      <c r="E129" s="129" t="s">
        <v>2972</v>
      </c>
      <c r="F129" s="129" t="s">
        <v>3633</v>
      </c>
      <c r="G129" s="129" t="s">
        <v>4330</v>
      </c>
      <c r="H129" s="129" t="s">
        <v>5019</v>
      </c>
      <c r="I129" s="129" t="s">
        <v>5709</v>
      </c>
      <c r="J129" s="129" t="s">
        <v>5709</v>
      </c>
      <c r="K129" s="129" t="s">
        <v>6398</v>
      </c>
      <c r="L129" s="129" t="s">
        <v>7089</v>
      </c>
      <c r="M129" s="129" t="s">
        <v>7782</v>
      </c>
      <c r="N129" s="129" t="s">
        <v>8471</v>
      </c>
      <c r="O129" s="129" t="s">
        <v>9150</v>
      </c>
      <c r="P129" s="129" t="s">
        <v>2972</v>
      </c>
    </row>
    <row r="130" spans="1:16" ht="31.2" thickBot="1">
      <c r="A130" t="str">
        <f t="shared" ref="A130:A193" si="2">J130</f>
        <v>12 Desechar después de su uso</v>
      </c>
      <c r="B130" s="45" t="s">
        <v>213</v>
      </c>
      <c r="D130" s="129" t="s">
        <v>2285</v>
      </c>
      <c r="E130" s="129" t="s">
        <v>2973</v>
      </c>
      <c r="F130" s="129" t="s">
        <v>3634</v>
      </c>
      <c r="G130" s="129" t="s">
        <v>4331</v>
      </c>
      <c r="H130" s="129" t="s">
        <v>5020</v>
      </c>
      <c r="I130" s="129" t="s">
        <v>5710</v>
      </c>
      <c r="J130" s="129" t="s">
        <v>5710</v>
      </c>
      <c r="K130" s="129" t="s">
        <v>6399</v>
      </c>
      <c r="L130" s="129" t="s">
        <v>7090</v>
      </c>
      <c r="M130" s="129" t="s">
        <v>7783</v>
      </c>
      <c r="N130" s="129" t="s">
        <v>8472</v>
      </c>
      <c r="O130" s="129" t="s">
        <v>9151</v>
      </c>
      <c r="P130" s="129" t="s">
        <v>9810</v>
      </c>
    </row>
    <row r="131" spans="1:16" ht="31.2" thickBot="1">
      <c r="A131" t="str">
        <f t="shared" si="2"/>
        <v>13 Arrendamiento aguas abajo</v>
      </c>
      <c r="B131" s="45" t="s">
        <v>217</v>
      </c>
      <c r="D131" s="129" t="s">
        <v>2286</v>
      </c>
      <c r="E131" s="129" t="s">
        <v>2974</v>
      </c>
      <c r="F131" s="129" t="s">
        <v>3635</v>
      </c>
      <c r="G131" s="129" t="s">
        <v>4332</v>
      </c>
      <c r="H131" s="129" t="s">
        <v>5021</v>
      </c>
      <c r="I131" s="129" t="s">
        <v>5711</v>
      </c>
      <c r="J131" s="129" t="s">
        <v>5711</v>
      </c>
      <c r="K131" s="129" t="s">
        <v>6400</v>
      </c>
      <c r="L131" s="129" t="s">
        <v>7091</v>
      </c>
      <c r="M131" s="129" t="s">
        <v>7784</v>
      </c>
      <c r="N131" s="129" t="s">
        <v>8473</v>
      </c>
      <c r="O131" s="129" t="s">
        <v>9152</v>
      </c>
      <c r="P131" s="129" t="s">
        <v>9811</v>
      </c>
    </row>
    <row r="132" spans="1:16" ht="31.2" thickBot="1">
      <c r="A132" t="str">
        <f t="shared" si="2"/>
        <v>14 franquicias</v>
      </c>
      <c r="B132" s="45" t="s">
        <v>220</v>
      </c>
      <c r="D132" s="129" t="s">
        <v>2287</v>
      </c>
      <c r="E132" s="129" t="s">
        <v>2975</v>
      </c>
      <c r="F132" s="129" t="s">
        <v>3636</v>
      </c>
      <c r="G132" s="129" t="s">
        <v>4333</v>
      </c>
      <c r="H132" s="129" t="s">
        <v>5022</v>
      </c>
      <c r="I132" s="129" t="s">
        <v>5712</v>
      </c>
      <c r="J132" s="129" t="s">
        <v>5712</v>
      </c>
      <c r="K132" s="129" t="s">
        <v>6401</v>
      </c>
      <c r="L132" s="129" t="s">
        <v>7092</v>
      </c>
      <c r="M132" s="129" t="s">
        <v>7785</v>
      </c>
      <c r="N132" s="129" t="s">
        <v>8474</v>
      </c>
      <c r="O132" s="129" t="s">
        <v>9153</v>
      </c>
      <c r="P132" s="129" t="s">
        <v>9812</v>
      </c>
    </row>
    <row r="133" spans="1:16" ht="21" thickBot="1">
      <c r="A133" t="str">
        <f t="shared" si="2"/>
        <v>15 inversiones</v>
      </c>
      <c r="B133" s="45" t="s">
        <v>224</v>
      </c>
      <c r="D133" s="129" t="s">
        <v>2288</v>
      </c>
      <c r="E133" s="129" t="s">
        <v>2976</v>
      </c>
      <c r="F133" s="129" t="s">
        <v>3637</v>
      </c>
      <c r="G133" s="129" t="s">
        <v>4334</v>
      </c>
      <c r="H133" s="129" t="s">
        <v>5023</v>
      </c>
      <c r="I133" s="129" t="s">
        <v>5713</v>
      </c>
      <c r="J133" s="129" t="s">
        <v>5713</v>
      </c>
      <c r="K133" s="129" t="s">
        <v>6402</v>
      </c>
      <c r="L133" s="129" t="s">
        <v>7093</v>
      </c>
      <c r="M133" s="129" t="s">
        <v>7786</v>
      </c>
      <c r="N133" s="129" t="s">
        <v>8475</v>
      </c>
      <c r="O133" s="129" t="s">
        <v>9154</v>
      </c>
      <c r="P133" s="129" t="s">
        <v>9813</v>
      </c>
    </row>
    <row r="134" spans="1:16" ht="18.600000000000001" thickBot="1">
      <c r="A134">
        <f t="shared" si="2"/>
        <v>0</v>
      </c>
      <c r="B134" s="45"/>
      <c r="D134" s="129">
        <v>0</v>
      </c>
      <c r="E134" s="129">
        <v>0</v>
      </c>
      <c r="F134" s="129">
        <v>0</v>
      </c>
      <c r="G134" s="129">
        <v>0</v>
      </c>
      <c r="H134" s="129">
        <v>0</v>
      </c>
      <c r="I134" s="129">
        <v>0</v>
      </c>
      <c r="J134" s="129">
        <v>0</v>
      </c>
      <c r="K134" s="129">
        <v>0</v>
      </c>
      <c r="L134" s="129">
        <v>0</v>
      </c>
      <c r="M134" s="129">
        <v>0</v>
      </c>
      <c r="N134" s="129">
        <v>0</v>
      </c>
      <c r="O134" s="129">
        <v>0</v>
      </c>
      <c r="P134" s="129">
        <v>0</v>
      </c>
    </row>
    <row r="135" spans="1:16" ht="18.600000000000001" thickBot="1">
      <c r="A135">
        <f t="shared" si="2"/>
        <v>0</v>
      </c>
      <c r="B135" s="45"/>
      <c r="D135" s="129">
        <v>0</v>
      </c>
      <c r="E135" s="129">
        <v>0</v>
      </c>
      <c r="F135" s="129">
        <v>0</v>
      </c>
      <c r="G135" s="129">
        <v>0</v>
      </c>
      <c r="H135" s="129">
        <v>0</v>
      </c>
      <c r="I135" s="129">
        <v>0</v>
      </c>
      <c r="J135" s="129">
        <v>0</v>
      </c>
      <c r="K135" s="129">
        <v>0</v>
      </c>
      <c r="L135" s="129">
        <v>0</v>
      </c>
      <c r="M135" s="129">
        <v>0</v>
      </c>
      <c r="N135" s="129">
        <v>0</v>
      </c>
      <c r="O135" s="129">
        <v>0</v>
      </c>
      <c r="P135" s="129">
        <v>0</v>
      </c>
    </row>
    <row r="136" spans="1:16" ht="18.600000000000001" thickBot="1">
      <c r="A136" t="str">
        <f t="shared" si="2"/>
        <v>producto</v>
      </c>
      <c r="B136" s="45" t="s">
        <v>233</v>
      </c>
      <c r="D136" s="129" t="s">
        <v>2289</v>
      </c>
      <c r="E136" s="129" t="s">
        <v>2977</v>
      </c>
      <c r="F136" s="129" t="s">
        <v>3638</v>
      </c>
      <c r="G136" s="129" t="s">
        <v>4335</v>
      </c>
      <c r="H136" s="129" t="s">
        <v>5024</v>
      </c>
      <c r="I136" s="129" t="s">
        <v>5714</v>
      </c>
      <c r="J136" s="129" t="s">
        <v>5714</v>
      </c>
      <c r="K136" s="129" t="s">
        <v>6403</v>
      </c>
      <c r="L136" s="129" t="s">
        <v>7094</v>
      </c>
      <c r="M136" s="129" t="s">
        <v>7787</v>
      </c>
      <c r="N136" s="129" t="s">
        <v>8476</v>
      </c>
      <c r="O136" s="129" t="s">
        <v>9155</v>
      </c>
      <c r="P136" s="129" t="s">
        <v>9814</v>
      </c>
    </row>
    <row r="137" spans="1:16" ht="21" thickBot="1">
      <c r="A137" t="str">
        <f t="shared" si="2"/>
        <v>Procesando</v>
      </c>
      <c r="B137" s="45" t="s">
        <v>235</v>
      </c>
      <c r="D137" s="129" t="s">
        <v>2290</v>
      </c>
      <c r="E137" s="129" t="s">
        <v>235</v>
      </c>
      <c r="F137" s="129" t="s">
        <v>3639</v>
      </c>
      <c r="G137" s="129" t="s">
        <v>4336</v>
      </c>
      <c r="H137" s="129" t="s">
        <v>5025</v>
      </c>
      <c r="I137" s="129" t="s">
        <v>5715</v>
      </c>
      <c r="J137" s="129" t="s">
        <v>5715</v>
      </c>
      <c r="K137" s="129" t="s">
        <v>6404</v>
      </c>
      <c r="L137" s="129" t="s">
        <v>7095</v>
      </c>
      <c r="M137" s="129" t="s">
        <v>7788</v>
      </c>
      <c r="N137" s="129" t="s">
        <v>8477</v>
      </c>
      <c r="O137" s="129" t="s">
        <v>9156</v>
      </c>
      <c r="P137" s="129" t="s">
        <v>235</v>
      </c>
    </row>
    <row r="138" spans="1:16" ht="21" thickBot="1">
      <c r="A138" t="str">
        <f t="shared" si="2"/>
        <v>usar</v>
      </c>
      <c r="B138" s="45" t="s">
        <v>239</v>
      </c>
      <c r="D138" s="129" t="s">
        <v>2291</v>
      </c>
      <c r="E138" s="129" t="s">
        <v>2978</v>
      </c>
      <c r="F138" s="129" t="s">
        <v>3640</v>
      </c>
      <c r="G138" s="129" t="s">
        <v>4337</v>
      </c>
      <c r="H138" s="129" t="s">
        <v>5026</v>
      </c>
      <c r="I138" s="129" t="s">
        <v>5716</v>
      </c>
      <c r="J138" s="129" t="s">
        <v>5716</v>
      </c>
      <c r="K138" s="129" t="s">
        <v>6405</v>
      </c>
      <c r="L138" s="129" t="s">
        <v>7096</v>
      </c>
      <c r="M138" s="129" t="s">
        <v>7789</v>
      </c>
      <c r="N138" s="129" t="s">
        <v>8478</v>
      </c>
      <c r="O138" s="129" t="s">
        <v>9157</v>
      </c>
      <c r="P138" s="129" t="s">
        <v>2978</v>
      </c>
    </row>
    <row r="139" spans="1:16" ht="18.600000000000001" thickBot="1">
      <c r="A139" t="str">
        <f t="shared" si="2"/>
        <v>contribución</v>
      </c>
      <c r="B139" s="143" t="s">
        <v>2023</v>
      </c>
      <c r="D139" s="129" t="s">
        <v>2292</v>
      </c>
      <c r="E139" s="129" t="s">
        <v>2979</v>
      </c>
      <c r="F139" s="129" t="s">
        <v>3641</v>
      </c>
      <c r="G139" s="129" t="s">
        <v>4338</v>
      </c>
      <c r="H139" s="129" t="s">
        <v>5027</v>
      </c>
      <c r="I139" s="129" t="s">
        <v>5717</v>
      </c>
      <c r="J139" s="129" t="s">
        <v>5717</v>
      </c>
      <c r="K139" s="129" t="s">
        <v>6406</v>
      </c>
      <c r="L139" s="129" t="s">
        <v>7097</v>
      </c>
      <c r="M139" s="129" t="s">
        <v>7790</v>
      </c>
      <c r="N139" s="129" t="s">
        <v>8479</v>
      </c>
      <c r="O139" s="129" t="s">
        <v>9158</v>
      </c>
      <c r="P139" s="129" t="s">
        <v>9815</v>
      </c>
    </row>
    <row r="140" spans="1:16" ht="18.600000000000001" thickBot="1">
      <c r="A140" t="str">
        <f t="shared" si="2"/>
        <v>descarga</v>
      </c>
      <c r="B140" s="143" t="s">
        <v>2125</v>
      </c>
      <c r="D140" s="129" t="s">
        <v>2293</v>
      </c>
      <c r="E140" s="129" t="s">
        <v>2980</v>
      </c>
      <c r="F140" s="129" t="s">
        <v>3642</v>
      </c>
      <c r="G140" s="129" t="s">
        <v>4339</v>
      </c>
      <c r="H140" s="129" t="s">
        <v>5028</v>
      </c>
      <c r="I140" s="129" t="s">
        <v>5718</v>
      </c>
      <c r="J140" s="129" t="s">
        <v>5718</v>
      </c>
      <c r="K140" s="129" t="s">
        <v>6407</v>
      </c>
      <c r="L140" s="129" t="s">
        <v>7098</v>
      </c>
      <c r="M140" s="129" t="s">
        <v>7791</v>
      </c>
      <c r="N140" s="129" t="s">
        <v>8480</v>
      </c>
      <c r="O140" s="129" t="s">
        <v>9159</v>
      </c>
      <c r="P140" s="129" t="s">
        <v>9816</v>
      </c>
    </row>
    <row r="141" spans="1:16" ht="31.2" thickBot="1">
      <c r="A141" t="str">
        <f t="shared" si="2"/>
        <v>productos reacondicionados</v>
      </c>
      <c r="B141" s="144" t="s">
        <v>2041</v>
      </c>
      <c r="D141" s="129" t="s">
        <v>2294</v>
      </c>
      <c r="E141" s="129" t="s">
        <v>2961</v>
      </c>
      <c r="F141" s="129" t="s">
        <v>3643</v>
      </c>
      <c r="G141" s="129" t="s">
        <v>4318</v>
      </c>
      <c r="H141" s="129" t="s">
        <v>5029</v>
      </c>
      <c r="I141" s="129" t="s">
        <v>5719</v>
      </c>
      <c r="J141" s="129" t="s">
        <v>5719</v>
      </c>
      <c r="K141" s="129" t="s">
        <v>6408</v>
      </c>
      <c r="L141" s="129" t="s">
        <v>7099</v>
      </c>
      <c r="M141" s="129" t="s">
        <v>7792</v>
      </c>
      <c r="N141" s="129" t="s">
        <v>8481</v>
      </c>
      <c r="O141" s="129" t="s">
        <v>9160</v>
      </c>
      <c r="P141" s="129" t="s">
        <v>9801</v>
      </c>
    </row>
    <row r="142" spans="1:16" ht="21" thickBot="1">
      <c r="A142" t="str">
        <f t="shared" si="2"/>
        <v>material reciclado</v>
      </c>
      <c r="B142" s="144" t="s">
        <v>2045</v>
      </c>
      <c r="D142" s="129" t="s">
        <v>2295</v>
      </c>
      <c r="E142" s="129" t="s">
        <v>2981</v>
      </c>
      <c r="F142" s="129" t="s">
        <v>3644</v>
      </c>
      <c r="G142" s="129" t="s">
        <v>4340</v>
      </c>
      <c r="H142" s="129" t="s">
        <v>5030</v>
      </c>
      <c r="I142" s="129" t="s">
        <v>5720</v>
      </c>
      <c r="J142" s="129" t="s">
        <v>5720</v>
      </c>
      <c r="K142" s="129" t="s">
        <v>6409</v>
      </c>
      <c r="L142" s="129" t="s">
        <v>7100</v>
      </c>
      <c r="M142" s="129" t="s">
        <v>7793</v>
      </c>
      <c r="N142" s="129" t="s">
        <v>8482</v>
      </c>
      <c r="O142" s="129" t="s">
        <v>9161</v>
      </c>
      <c r="P142" s="129" t="s">
        <v>2981</v>
      </c>
    </row>
    <row r="143" spans="1:16" ht="31.2" thickBot="1">
      <c r="A143" t="str">
        <f t="shared" si="2"/>
        <v>A0000 promedio japonés</v>
      </c>
      <c r="B143" s="14" t="s">
        <v>166</v>
      </c>
      <c r="D143" s="129" t="s">
        <v>2296</v>
      </c>
      <c r="E143" s="129" t="s">
        <v>2982</v>
      </c>
      <c r="F143" s="129" t="s">
        <v>3645</v>
      </c>
      <c r="G143" s="129" t="s">
        <v>4341</v>
      </c>
      <c r="H143" s="129" t="s">
        <v>5031</v>
      </c>
      <c r="I143" s="129" t="s">
        <v>5721</v>
      </c>
      <c r="J143" s="129" t="s">
        <v>5721</v>
      </c>
      <c r="K143" s="129" t="s">
        <v>6410</v>
      </c>
      <c r="L143" s="129" t="s">
        <v>7101</v>
      </c>
      <c r="M143" s="129" t="s">
        <v>7794</v>
      </c>
      <c r="N143" s="129" t="s">
        <v>8483</v>
      </c>
      <c r="O143" s="129" t="s">
        <v>9162</v>
      </c>
      <c r="P143" s="129" t="s">
        <v>2982</v>
      </c>
    </row>
    <row r="144" spans="1:16" ht="31.2" thickBot="1">
      <c r="A144" t="str">
        <f t="shared" si="2"/>
        <v>A9999 energía renovable</v>
      </c>
      <c r="B144" s="14" t="s">
        <v>170</v>
      </c>
      <c r="D144" s="129" t="s">
        <v>2297</v>
      </c>
      <c r="E144" s="129" t="s">
        <v>2983</v>
      </c>
      <c r="F144" s="129" t="s">
        <v>3646</v>
      </c>
      <c r="G144" s="129" t="s">
        <v>4342</v>
      </c>
      <c r="H144" s="129" t="s">
        <v>5032</v>
      </c>
      <c r="I144" s="129" t="s">
        <v>5722</v>
      </c>
      <c r="J144" s="129" t="s">
        <v>5722</v>
      </c>
      <c r="K144" s="129" t="s">
        <v>6411</v>
      </c>
      <c r="L144" s="129" t="s">
        <v>7102</v>
      </c>
      <c r="M144" s="129" t="s">
        <v>7795</v>
      </c>
      <c r="N144" s="129" t="s">
        <v>8484</v>
      </c>
      <c r="O144" s="129" t="s">
        <v>9163</v>
      </c>
      <c r="P144" s="129" t="s">
        <v>2983</v>
      </c>
    </row>
    <row r="145" spans="1:16" ht="21" thickBot="1">
      <c r="A145" t="str">
        <f t="shared" si="2"/>
        <v>carbón de coque</v>
      </c>
      <c r="B145" s="10" t="s">
        <v>167</v>
      </c>
      <c r="D145" s="129" t="s">
        <v>2298</v>
      </c>
      <c r="E145" s="129" t="s">
        <v>2984</v>
      </c>
      <c r="F145" s="129" t="s">
        <v>3647</v>
      </c>
      <c r="G145" s="129" t="s">
        <v>4343</v>
      </c>
      <c r="H145" s="129" t="s">
        <v>5033</v>
      </c>
      <c r="I145" s="129" t="s">
        <v>5723</v>
      </c>
      <c r="J145" s="129" t="s">
        <v>5723</v>
      </c>
      <c r="K145" s="129" t="s">
        <v>6412</v>
      </c>
      <c r="L145" s="129" t="s">
        <v>7103</v>
      </c>
      <c r="M145" s="129" t="s">
        <v>7796</v>
      </c>
      <c r="N145" s="129" t="s">
        <v>8485</v>
      </c>
      <c r="O145" s="129" t="s">
        <v>9164</v>
      </c>
      <c r="P145" s="129" t="s">
        <v>9817</v>
      </c>
    </row>
    <row r="146" spans="1:16" ht="21" thickBot="1">
      <c r="A146" t="str">
        <f t="shared" si="2"/>
        <v>carbón térmico</v>
      </c>
      <c r="B146" s="10" t="s">
        <v>171</v>
      </c>
      <c r="D146" s="129" t="s">
        <v>2299</v>
      </c>
      <c r="E146" s="129" t="s">
        <v>2985</v>
      </c>
      <c r="F146" s="129" t="s">
        <v>3648</v>
      </c>
      <c r="G146" s="129" t="s">
        <v>4344</v>
      </c>
      <c r="H146" s="129" t="s">
        <v>5034</v>
      </c>
      <c r="I146" s="129" t="s">
        <v>5724</v>
      </c>
      <c r="J146" s="129" t="s">
        <v>5724</v>
      </c>
      <c r="K146" s="129" t="s">
        <v>6413</v>
      </c>
      <c r="L146" s="129" t="s">
        <v>7104</v>
      </c>
      <c r="M146" s="129" t="s">
        <v>7797</v>
      </c>
      <c r="N146" s="129" t="s">
        <v>8486</v>
      </c>
      <c r="O146" s="129" t="s">
        <v>9165</v>
      </c>
      <c r="P146" s="129" t="s">
        <v>9818</v>
      </c>
    </row>
    <row r="147" spans="1:16" ht="18.600000000000001" thickBot="1">
      <c r="A147" t="str">
        <f t="shared" si="2"/>
        <v>antracita</v>
      </c>
      <c r="B147" s="10" t="s">
        <v>175</v>
      </c>
      <c r="D147" s="129" t="s">
        <v>2300</v>
      </c>
      <c r="E147" s="129" t="s">
        <v>2986</v>
      </c>
      <c r="F147" s="129" t="s">
        <v>3649</v>
      </c>
      <c r="G147" s="129" t="s">
        <v>4345</v>
      </c>
      <c r="H147" s="129" t="s">
        <v>5035</v>
      </c>
      <c r="I147" s="129" t="s">
        <v>5725</v>
      </c>
      <c r="J147" s="129" t="s">
        <v>5725</v>
      </c>
      <c r="K147" s="129" t="s">
        <v>6414</v>
      </c>
      <c r="L147" s="129" t="s">
        <v>7105</v>
      </c>
      <c r="M147" s="129" t="s">
        <v>7798</v>
      </c>
      <c r="N147" s="129" t="s">
        <v>2300</v>
      </c>
      <c r="O147" s="129" t="s">
        <v>9166</v>
      </c>
      <c r="P147" s="129" t="s">
        <v>9819</v>
      </c>
    </row>
    <row r="148" spans="1:16" ht="21" thickBot="1">
      <c r="A148" t="str">
        <f t="shared" si="2"/>
        <v>Coca</v>
      </c>
      <c r="B148" s="10" t="s">
        <v>179</v>
      </c>
      <c r="D148" s="129" t="s">
        <v>2301</v>
      </c>
      <c r="E148" s="129" t="s">
        <v>2987</v>
      </c>
      <c r="F148" s="129" t="s">
        <v>3650</v>
      </c>
      <c r="G148" s="129" t="s">
        <v>4346</v>
      </c>
      <c r="H148" s="129" t="s">
        <v>5036</v>
      </c>
      <c r="I148" s="129" t="s">
        <v>5726</v>
      </c>
      <c r="J148" s="129" t="s">
        <v>5726</v>
      </c>
      <c r="K148" s="129" t="s">
        <v>6415</v>
      </c>
      <c r="L148" s="129" t="s">
        <v>7106</v>
      </c>
      <c r="M148" s="129" t="s">
        <v>7796</v>
      </c>
      <c r="N148" s="129" t="s">
        <v>8485</v>
      </c>
      <c r="O148" s="129" t="s">
        <v>9167</v>
      </c>
      <c r="P148" s="129" t="s">
        <v>9820</v>
      </c>
    </row>
    <row r="149" spans="1:16" ht="21" thickBot="1">
      <c r="A149" t="str">
        <f t="shared" si="2"/>
        <v>coque de petroleo</v>
      </c>
      <c r="B149" s="10" t="s">
        <v>184</v>
      </c>
      <c r="D149" s="129" t="s">
        <v>2302</v>
      </c>
      <c r="E149" s="129" t="s">
        <v>2988</v>
      </c>
      <c r="F149" s="129" t="s">
        <v>3651</v>
      </c>
      <c r="G149" s="129" t="s">
        <v>4347</v>
      </c>
      <c r="H149" s="129" t="s">
        <v>5037</v>
      </c>
      <c r="I149" s="129" t="s">
        <v>5727</v>
      </c>
      <c r="J149" s="129" t="s">
        <v>5727</v>
      </c>
      <c r="K149" s="129" t="s">
        <v>6416</v>
      </c>
      <c r="L149" s="129" t="s">
        <v>7107</v>
      </c>
      <c r="M149" s="129" t="s">
        <v>7796</v>
      </c>
      <c r="N149" s="129" t="s">
        <v>8485</v>
      </c>
      <c r="O149" s="129" t="s">
        <v>9168</v>
      </c>
      <c r="P149" s="129" t="s">
        <v>2988</v>
      </c>
    </row>
    <row r="150" spans="1:16" ht="21" thickBot="1">
      <c r="A150" t="str">
        <f t="shared" si="2"/>
        <v>alquitrán de hulla</v>
      </c>
      <c r="B150" s="10" t="s">
        <v>188</v>
      </c>
      <c r="D150" s="129" t="s">
        <v>2303</v>
      </c>
      <c r="E150" s="129" t="s">
        <v>2989</v>
      </c>
      <c r="F150" s="129" t="s">
        <v>3652</v>
      </c>
      <c r="G150" s="129" t="s">
        <v>4348</v>
      </c>
      <c r="H150" s="129" t="s">
        <v>5038</v>
      </c>
      <c r="I150" s="129" t="s">
        <v>5728</v>
      </c>
      <c r="J150" s="129" t="s">
        <v>5728</v>
      </c>
      <c r="K150" s="129" t="s">
        <v>6417</v>
      </c>
      <c r="L150" s="129" t="s">
        <v>7108</v>
      </c>
      <c r="M150" s="129" t="s">
        <v>7799</v>
      </c>
      <c r="N150" s="129" t="s">
        <v>8487</v>
      </c>
      <c r="O150" s="129" t="s">
        <v>9169</v>
      </c>
      <c r="P150" s="129" t="s">
        <v>2989</v>
      </c>
    </row>
    <row r="151" spans="1:16" ht="21" thickBot="1">
      <c r="A151" t="str">
        <f t="shared" si="2"/>
        <v>asfalto de petróleo</v>
      </c>
      <c r="B151" s="10" t="s">
        <v>193</v>
      </c>
      <c r="D151" s="129" t="s">
        <v>2304</v>
      </c>
      <c r="E151" s="129" t="s">
        <v>2990</v>
      </c>
      <c r="F151" s="129" t="s">
        <v>3653</v>
      </c>
      <c r="G151" s="129" t="s">
        <v>4349</v>
      </c>
      <c r="H151" s="129" t="s">
        <v>5039</v>
      </c>
      <c r="I151" s="129" t="s">
        <v>5729</v>
      </c>
      <c r="J151" s="129" t="s">
        <v>5729</v>
      </c>
      <c r="K151" s="129" t="s">
        <v>6418</v>
      </c>
      <c r="L151" s="129" t="s">
        <v>7109</v>
      </c>
      <c r="M151" s="129" t="s">
        <v>7800</v>
      </c>
      <c r="N151" s="129" t="s">
        <v>8488</v>
      </c>
      <c r="O151" s="129" t="s">
        <v>9170</v>
      </c>
      <c r="P151" s="129" t="s">
        <v>9821</v>
      </c>
    </row>
    <row r="152" spans="1:16" ht="21" thickBot="1">
      <c r="A152" t="str">
        <f t="shared" si="2"/>
        <v>Condensado (GNL)</v>
      </c>
      <c r="B152" s="10" t="s">
        <v>197</v>
      </c>
      <c r="D152" s="129" t="s">
        <v>2305</v>
      </c>
      <c r="E152" s="129" t="s">
        <v>2991</v>
      </c>
      <c r="F152" s="129" t="s">
        <v>3654</v>
      </c>
      <c r="G152" s="129" t="s">
        <v>4350</v>
      </c>
      <c r="H152" s="129" t="s">
        <v>5040</v>
      </c>
      <c r="I152" s="129" t="s">
        <v>5730</v>
      </c>
      <c r="J152" s="129" t="s">
        <v>5730</v>
      </c>
      <c r="K152" s="129" t="s">
        <v>5040</v>
      </c>
      <c r="L152" s="129" t="s">
        <v>7110</v>
      </c>
      <c r="M152" s="129" t="s">
        <v>7801</v>
      </c>
      <c r="N152" s="129" t="s">
        <v>8489</v>
      </c>
      <c r="O152" s="129" t="s">
        <v>5040</v>
      </c>
      <c r="P152" s="129" t="s">
        <v>2991</v>
      </c>
    </row>
    <row r="153" spans="1:16" ht="21" thickBot="1">
      <c r="A153" t="str">
        <f t="shared" si="2"/>
        <v>petróleo crudo</v>
      </c>
      <c r="B153" s="10" t="s">
        <v>201</v>
      </c>
      <c r="D153" s="129" t="s">
        <v>2306</v>
      </c>
      <c r="E153" s="129" t="s">
        <v>201</v>
      </c>
      <c r="F153" s="129" t="s">
        <v>3655</v>
      </c>
      <c r="G153" s="129" t="s">
        <v>4351</v>
      </c>
      <c r="H153" s="129" t="s">
        <v>5041</v>
      </c>
      <c r="I153" s="129" t="s">
        <v>5731</v>
      </c>
      <c r="J153" s="129" t="s">
        <v>5731</v>
      </c>
      <c r="K153" s="129" t="s">
        <v>6419</v>
      </c>
      <c r="L153" s="129" t="s">
        <v>7111</v>
      </c>
      <c r="M153" s="129" t="s">
        <v>7802</v>
      </c>
      <c r="N153" s="129" t="s">
        <v>8490</v>
      </c>
      <c r="O153" s="129" t="s">
        <v>9171</v>
      </c>
      <c r="P153" s="129" t="s">
        <v>201</v>
      </c>
    </row>
    <row r="154" spans="1:16" ht="18.600000000000001" thickBot="1">
      <c r="A154" t="str">
        <f t="shared" si="2"/>
        <v>gasolina</v>
      </c>
      <c r="B154" s="10" t="s">
        <v>11</v>
      </c>
      <c r="D154" s="129" t="s">
        <v>2307</v>
      </c>
      <c r="E154" s="129" t="s">
        <v>2875</v>
      </c>
      <c r="F154" s="129" t="s">
        <v>3656</v>
      </c>
      <c r="G154" s="129" t="s">
        <v>4352</v>
      </c>
      <c r="H154" s="129" t="s">
        <v>5042</v>
      </c>
      <c r="I154" s="129" t="s">
        <v>5732</v>
      </c>
      <c r="J154" s="129" t="s">
        <v>5732</v>
      </c>
      <c r="K154" s="129" t="s">
        <v>6420</v>
      </c>
      <c r="L154" s="129" t="s">
        <v>7112</v>
      </c>
      <c r="M154" s="129" t="s">
        <v>7803</v>
      </c>
      <c r="N154" s="129" t="s">
        <v>8491</v>
      </c>
      <c r="O154" s="129" t="s">
        <v>5042</v>
      </c>
      <c r="P154" s="129" t="s">
        <v>2875</v>
      </c>
    </row>
    <row r="155" spans="1:16" ht="18.600000000000001" thickBot="1">
      <c r="A155" t="str">
        <f t="shared" si="2"/>
        <v>nafta</v>
      </c>
      <c r="B155" s="10" t="s">
        <v>208</v>
      </c>
      <c r="D155" s="129" t="s">
        <v>2308</v>
      </c>
      <c r="E155" s="129" t="s">
        <v>2992</v>
      </c>
      <c r="F155" s="129" t="s">
        <v>3657</v>
      </c>
      <c r="G155" s="129" t="s">
        <v>4353</v>
      </c>
      <c r="H155" s="129" t="s">
        <v>5043</v>
      </c>
      <c r="I155" s="129" t="s">
        <v>5043</v>
      </c>
      <c r="J155" s="129" t="s">
        <v>5043</v>
      </c>
      <c r="K155" s="129" t="s">
        <v>6421</v>
      </c>
      <c r="L155" s="129" t="s">
        <v>7113</v>
      </c>
      <c r="M155" s="129" t="s">
        <v>7804</v>
      </c>
      <c r="N155" s="129" t="s">
        <v>2308</v>
      </c>
      <c r="O155" s="129" t="s">
        <v>5043</v>
      </c>
      <c r="P155" s="129" t="s">
        <v>9822</v>
      </c>
    </row>
    <row r="156" spans="1:16" ht="31.2" thickBot="1">
      <c r="A156" t="str">
        <f t="shared" si="2"/>
        <v>aceite combustible para aviones</v>
      </c>
      <c r="B156" s="10" t="s">
        <v>212</v>
      </c>
      <c r="D156" s="129" t="s">
        <v>2309</v>
      </c>
      <c r="E156" s="129" t="s">
        <v>2993</v>
      </c>
      <c r="F156" s="129" t="s">
        <v>3658</v>
      </c>
      <c r="G156" s="129" t="s">
        <v>4354</v>
      </c>
      <c r="H156" s="129" t="s">
        <v>5044</v>
      </c>
      <c r="I156" s="129" t="s">
        <v>5733</v>
      </c>
      <c r="J156" s="129" t="s">
        <v>5733</v>
      </c>
      <c r="K156" s="129" t="s">
        <v>6422</v>
      </c>
      <c r="L156" s="129" t="s">
        <v>7114</v>
      </c>
      <c r="M156" s="129" t="s">
        <v>7805</v>
      </c>
      <c r="N156" s="129" t="s">
        <v>8492</v>
      </c>
      <c r="O156" s="129" t="s">
        <v>9172</v>
      </c>
      <c r="P156" s="129" t="s">
        <v>9823</v>
      </c>
    </row>
    <row r="157" spans="1:16" ht="18.600000000000001" thickBot="1">
      <c r="A157" t="str">
        <f t="shared" si="2"/>
        <v>queroseno</v>
      </c>
      <c r="B157" s="10" t="s">
        <v>215</v>
      </c>
      <c r="D157" s="129" t="s">
        <v>2310</v>
      </c>
      <c r="E157" s="129" t="s">
        <v>2994</v>
      </c>
      <c r="F157" s="129" t="s">
        <v>3659</v>
      </c>
      <c r="G157" s="129" t="s">
        <v>4355</v>
      </c>
      <c r="H157" s="129" t="s">
        <v>5045</v>
      </c>
      <c r="I157" s="129" t="s">
        <v>5734</v>
      </c>
      <c r="J157" s="129" t="s">
        <v>5734</v>
      </c>
      <c r="K157" s="129" t="s">
        <v>6423</v>
      </c>
      <c r="L157" s="129" t="s">
        <v>7115</v>
      </c>
      <c r="M157" s="129" t="s">
        <v>7806</v>
      </c>
      <c r="N157" s="129" t="s">
        <v>8493</v>
      </c>
      <c r="O157" s="129" t="s">
        <v>9173</v>
      </c>
      <c r="P157" s="129" t="s">
        <v>2994</v>
      </c>
    </row>
    <row r="158" spans="1:16" ht="21" thickBot="1">
      <c r="A158" t="str">
        <f t="shared" si="2"/>
        <v>aceite ligero</v>
      </c>
      <c r="B158" s="10" t="s">
        <v>9</v>
      </c>
      <c r="D158" s="129" t="s">
        <v>2311</v>
      </c>
      <c r="E158" s="129" t="s">
        <v>2995</v>
      </c>
      <c r="F158" s="129" t="s">
        <v>3660</v>
      </c>
      <c r="G158" s="129" t="s">
        <v>4356</v>
      </c>
      <c r="H158" s="129" t="s">
        <v>5046</v>
      </c>
      <c r="I158" s="129" t="s">
        <v>5735</v>
      </c>
      <c r="J158" s="129" t="s">
        <v>5735</v>
      </c>
      <c r="K158" s="129" t="s">
        <v>6424</v>
      </c>
      <c r="L158" s="129" t="s">
        <v>7116</v>
      </c>
      <c r="M158" s="129" t="s">
        <v>7807</v>
      </c>
      <c r="N158" s="129" t="s">
        <v>8494</v>
      </c>
      <c r="O158" s="129" t="s">
        <v>9174</v>
      </c>
      <c r="P158" s="129" t="s">
        <v>9824</v>
      </c>
    </row>
    <row r="159" spans="1:16" ht="21" thickBot="1">
      <c r="A159" t="str">
        <f t="shared" si="2"/>
        <v>Petróleo pesado A</v>
      </c>
      <c r="B159" s="10" t="s">
        <v>222</v>
      </c>
      <c r="D159" s="129" t="s">
        <v>2312</v>
      </c>
      <c r="E159" s="129" t="s">
        <v>2996</v>
      </c>
      <c r="F159" s="129" t="s">
        <v>3661</v>
      </c>
      <c r="G159" s="129" t="s">
        <v>4357</v>
      </c>
      <c r="H159" s="129" t="s">
        <v>5047</v>
      </c>
      <c r="I159" s="129" t="s">
        <v>5736</v>
      </c>
      <c r="J159" s="129" t="s">
        <v>5736</v>
      </c>
      <c r="K159" s="129" t="s">
        <v>6425</v>
      </c>
      <c r="L159" s="129" t="s">
        <v>7117</v>
      </c>
      <c r="M159" s="129" t="s">
        <v>7808</v>
      </c>
      <c r="N159" s="129" t="s">
        <v>8495</v>
      </c>
      <c r="O159" s="129" t="s">
        <v>9175</v>
      </c>
      <c r="P159" s="129" t="s">
        <v>2996</v>
      </c>
    </row>
    <row r="160" spans="1:16" ht="21" thickBot="1">
      <c r="A160" t="str">
        <f t="shared" si="2"/>
        <v>Petróleo pesado B/C</v>
      </c>
      <c r="B160" s="10" t="s">
        <v>226</v>
      </c>
      <c r="D160" s="129" t="s">
        <v>2313</v>
      </c>
      <c r="E160" s="129" t="s">
        <v>2997</v>
      </c>
      <c r="F160" s="129" t="s">
        <v>3662</v>
      </c>
      <c r="G160" s="129" t="s">
        <v>4358</v>
      </c>
      <c r="H160" s="129" t="s">
        <v>5048</v>
      </c>
      <c r="I160" s="129" t="s">
        <v>5737</v>
      </c>
      <c r="J160" s="129" t="s">
        <v>5737</v>
      </c>
      <c r="K160" s="129" t="s">
        <v>6426</v>
      </c>
      <c r="L160" s="129" t="s">
        <v>7118</v>
      </c>
      <c r="M160" s="129" t="s">
        <v>7809</v>
      </c>
      <c r="N160" s="129" t="s">
        <v>8496</v>
      </c>
      <c r="O160" s="129" t="s">
        <v>9176</v>
      </c>
      <c r="P160" s="129" t="s">
        <v>2997</v>
      </c>
    </row>
    <row r="161" spans="1:16" ht="31.2" thickBot="1">
      <c r="A161" t="str">
        <f t="shared" si="2"/>
        <v>Gas licuado de petróleo (GLP)</v>
      </c>
      <c r="B161" s="10" t="s">
        <v>227</v>
      </c>
      <c r="D161" s="129" t="s">
        <v>2314</v>
      </c>
      <c r="E161" s="129" t="s">
        <v>2998</v>
      </c>
      <c r="F161" s="129" t="s">
        <v>3663</v>
      </c>
      <c r="G161" s="129" t="s">
        <v>4359</v>
      </c>
      <c r="H161" s="129" t="s">
        <v>5049</v>
      </c>
      <c r="I161" s="129" t="s">
        <v>5738</v>
      </c>
      <c r="J161" s="129" t="s">
        <v>5738</v>
      </c>
      <c r="K161" s="129" t="s">
        <v>6427</v>
      </c>
      <c r="L161" s="129" t="s">
        <v>7119</v>
      </c>
      <c r="M161" s="129" t="s">
        <v>7810</v>
      </c>
      <c r="N161" s="129" t="s">
        <v>8497</v>
      </c>
      <c r="O161" s="129" t="s">
        <v>9177</v>
      </c>
      <c r="P161" s="129" t="s">
        <v>9825</v>
      </c>
    </row>
    <row r="162" spans="1:16" ht="41.4" thickBot="1">
      <c r="A162" t="str">
        <f t="shared" si="2"/>
        <v>Volumen de gas licuado de petróleo (GLP)</v>
      </c>
      <c r="B162" s="10" t="s">
        <v>230</v>
      </c>
      <c r="D162" s="129" t="s">
        <v>2315</v>
      </c>
      <c r="E162" s="129" t="s">
        <v>2999</v>
      </c>
      <c r="F162" s="129" t="s">
        <v>3664</v>
      </c>
      <c r="G162" s="129" t="s">
        <v>4360</v>
      </c>
      <c r="H162" s="129" t="s">
        <v>5050</v>
      </c>
      <c r="I162" s="129" t="s">
        <v>5739</v>
      </c>
      <c r="J162" s="129" t="s">
        <v>5739</v>
      </c>
      <c r="K162" s="129" t="s">
        <v>6428</v>
      </c>
      <c r="L162" s="129" t="s">
        <v>7120</v>
      </c>
      <c r="M162" s="129" t="s">
        <v>7811</v>
      </c>
      <c r="N162" s="129" t="s">
        <v>8498</v>
      </c>
      <c r="O162" s="129" t="s">
        <v>9178</v>
      </c>
      <c r="P162" s="129" t="s">
        <v>9826</v>
      </c>
    </row>
    <row r="163" spans="1:16" ht="18.600000000000001" thickBot="1">
      <c r="A163" t="str">
        <f t="shared" si="2"/>
        <v>propano</v>
      </c>
      <c r="B163" s="10" t="s">
        <v>13</v>
      </c>
      <c r="D163" s="129" t="s">
        <v>2316</v>
      </c>
      <c r="E163" s="129" t="s">
        <v>3000</v>
      </c>
      <c r="F163" s="129" t="s">
        <v>3665</v>
      </c>
      <c r="G163" s="129" t="s">
        <v>4361</v>
      </c>
      <c r="H163" s="129" t="s">
        <v>5051</v>
      </c>
      <c r="I163" s="129" t="s">
        <v>5740</v>
      </c>
      <c r="J163" s="129" t="s">
        <v>5740</v>
      </c>
      <c r="K163" s="129" t="s">
        <v>6429</v>
      </c>
      <c r="L163" s="129" t="s">
        <v>7121</v>
      </c>
      <c r="M163" s="129" t="s">
        <v>7812</v>
      </c>
      <c r="N163" s="129" t="s">
        <v>8499</v>
      </c>
      <c r="O163" s="129" t="s">
        <v>8499</v>
      </c>
      <c r="P163" s="129" t="s">
        <v>3000</v>
      </c>
    </row>
    <row r="164" spans="1:16" ht="18.600000000000001" thickBot="1">
      <c r="A164" t="str">
        <f t="shared" si="2"/>
        <v>butano</v>
      </c>
      <c r="B164" s="10" t="s">
        <v>237</v>
      </c>
      <c r="D164" s="129" t="s">
        <v>2317</v>
      </c>
      <c r="E164" s="129" t="s">
        <v>3001</v>
      </c>
      <c r="F164" s="129" t="s">
        <v>3666</v>
      </c>
      <c r="G164" s="129" t="s">
        <v>4362</v>
      </c>
      <c r="H164" s="129" t="s">
        <v>5052</v>
      </c>
      <c r="I164" s="129" t="s">
        <v>5741</v>
      </c>
      <c r="J164" s="129" t="s">
        <v>5741</v>
      </c>
      <c r="K164" s="129" t="s">
        <v>6430</v>
      </c>
      <c r="L164" s="129" t="s">
        <v>7122</v>
      </c>
      <c r="M164" s="129" t="s">
        <v>7813</v>
      </c>
      <c r="N164" s="129" t="s">
        <v>8500</v>
      </c>
      <c r="O164" s="129" t="s">
        <v>8500</v>
      </c>
      <c r="P164" s="129" t="s">
        <v>3001</v>
      </c>
    </row>
    <row r="165" spans="1:16" ht="31.2" thickBot="1">
      <c r="A165" t="str">
        <f t="shared" si="2"/>
        <v>gas de hidrocarburo de petróleo</v>
      </c>
      <c r="B165" s="10" t="s">
        <v>241</v>
      </c>
      <c r="D165" s="129" t="s">
        <v>2318</v>
      </c>
      <c r="E165" s="129" t="s">
        <v>3002</v>
      </c>
      <c r="F165" s="129" t="s">
        <v>3667</v>
      </c>
      <c r="G165" s="129" t="s">
        <v>4363</v>
      </c>
      <c r="H165" s="129" t="s">
        <v>5053</v>
      </c>
      <c r="I165" s="129" t="s">
        <v>5742</v>
      </c>
      <c r="J165" s="129" t="s">
        <v>5742</v>
      </c>
      <c r="K165" s="129" t="s">
        <v>6431</v>
      </c>
      <c r="L165" s="129" t="s">
        <v>7123</v>
      </c>
      <c r="M165" s="129" t="s">
        <v>7814</v>
      </c>
      <c r="N165" s="129" t="s">
        <v>8501</v>
      </c>
      <c r="O165" s="129" t="s">
        <v>9179</v>
      </c>
      <c r="P165" s="129" t="s">
        <v>9827</v>
      </c>
    </row>
    <row r="166" spans="1:16" ht="31.2" thickBot="1">
      <c r="A166" t="str">
        <f t="shared" si="2"/>
        <v>Gas Natural Licuado (GNL)</v>
      </c>
      <c r="B166" s="10" t="s">
        <v>243</v>
      </c>
      <c r="D166" s="129" t="s">
        <v>2319</v>
      </c>
      <c r="E166" s="129" t="s">
        <v>3003</v>
      </c>
      <c r="F166" s="129" t="s">
        <v>3668</v>
      </c>
      <c r="G166" s="129" t="s">
        <v>4364</v>
      </c>
      <c r="H166" s="129" t="s">
        <v>5054</v>
      </c>
      <c r="I166" s="129" t="s">
        <v>5743</v>
      </c>
      <c r="J166" s="129" t="s">
        <v>5743</v>
      </c>
      <c r="K166" s="129" t="s">
        <v>6432</v>
      </c>
      <c r="L166" s="129" t="s">
        <v>7124</v>
      </c>
      <c r="M166" s="129" t="s">
        <v>7815</v>
      </c>
      <c r="N166" s="129" t="s">
        <v>8502</v>
      </c>
      <c r="O166" s="129" t="s">
        <v>9180</v>
      </c>
      <c r="P166" s="129" t="s">
        <v>9828</v>
      </c>
    </row>
    <row r="167" spans="1:16" ht="31.2" thickBot="1">
      <c r="A167" t="str">
        <f t="shared" si="2"/>
        <v>Gas natural (distinto del GNL)</v>
      </c>
      <c r="B167" s="10" t="s">
        <v>12</v>
      </c>
      <c r="D167" s="129" t="s">
        <v>2320</v>
      </c>
      <c r="E167" s="129" t="s">
        <v>3004</v>
      </c>
      <c r="F167" s="129" t="s">
        <v>3669</v>
      </c>
      <c r="G167" s="129" t="s">
        <v>4365</v>
      </c>
      <c r="H167" s="129" t="s">
        <v>5055</v>
      </c>
      <c r="I167" s="129" t="s">
        <v>5744</v>
      </c>
      <c r="J167" s="129" t="s">
        <v>5744</v>
      </c>
      <c r="K167" s="129" t="s">
        <v>6433</v>
      </c>
      <c r="L167" s="129" t="s">
        <v>7125</v>
      </c>
      <c r="M167" s="129" t="s">
        <v>7816</v>
      </c>
      <c r="N167" s="129" t="s">
        <v>8503</v>
      </c>
      <c r="O167" s="129" t="s">
        <v>9181</v>
      </c>
      <c r="P167" s="129" t="s">
        <v>9829</v>
      </c>
    </row>
    <row r="168" spans="1:16" ht="21" thickBot="1">
      <c r="A168" t="str">
        <f t="shared" si="2"/>
        <v>gas de horno de coque</v>
      </c>
      <c r="B168" s="10" t="s">
        <v>248</v>
      </c>
      <c r="D168" s="129" t="s">
        <v>2321</v>
      </c>
      <c r="E168" s="129" t="s">
        <v>3005</v>
      </c>
      <c r="F168" s="129" t="s">
        <v>3670</v>
      </c>
      <c r="G168" s="129" t="s">
        <v>4366</v>
      </c>
      <c r="H168" s="129" t="s">
        <v>5056</v>
      </c>
      <c r="I168" s="129" t="s">
        <v>5745</v>
      </c>
      <c r="J168" s="129" t="s">
        <v>5745</v>
      </c>
      <c r="K168" s="129" t="s">
        <v>6434</v>
      </c>
      <c r="L168" s="129" t="s">
        <v>7126</v>
      </c>
      <c r="M168" s="129" t="s">
        <v>7817</v>
      </c>
      <c r="N168" s="129" t="s">
        <v>8504</v>
      </c>
      <c r="O168" s="129" t="s">
        <v>9182</v>
      </c>
      <c r="P168" s="129" t="s">
        <v>9830</v>
      </c>
    </row>
    <row r="169" spans="1:16" ht="21" thickBot="1">
      <c r="A169" t="str">
        <f t="shared" si="2"/>
        <v>alto horno</v>
      </c>
      <c r="B169" s="10" t="s">
        <v>251</v>
      </c>
      <c r="D169" s="129" t="s">
        <v>2322</v>
      </c>
      <c r="E169" s="129" t="s">
        <v>3006</v>
      </c>
      <c r="F169" s="129" t="s">
        <v>3671</v>
      </c>
      <c r="G169" s="129" t="s">
        <v>4367</v>
      </c>
      <c r="H169" s="129" t="s">
        <v>5057</v>
      </c>
      <c r="I169" s="129" t="s">
        <v>5746</v>
      </c>
      <c r="J169" s="129" t="s">
        <v>5746</v>
      </c>
      <c r="K169" s="129" t="s">
        <v>6435</v>
      </c>
      <c r="L169" s="129" t="s">
        <v>7127</v>
      </c>
      <c r="M169" s="129" t="s">
        <v>7818</v>
      </c>
      <c r="N169" s="129" t="s">
        <v>8505</v>
      </c>
      <c r="O169" s="129" t="s">
        <v>9183</v>
      </c>
      <c r="P169" s="129" t="s">
        <v>9831</v>
      </c>
    </row>
    <row r="170" spans="1:16" ht="21" thickBot="1">
      <c r="A170" t="str">
        <f t="shared" si="2"/>
        <v>convertidor de gas</v>
      </c>
      <c r="B170" s="10" t="s">
        <v>254</v>
      </c>
      <c r="D170" s="129" t="s">
        <v>2323</v>
      </c>
      <c r="E170" s="129" t="s">
        <v>3007</v>
      </c>
      <c r="F170" s="129" t="s">
        <v>3672</v>
      </c>
      <c r="G170" s="129" t="s">
        <v>4368</v>
      </c>
      <c r="H170" s="129" t="s">
        <v>5058</v>
      </c>
      <c r="I170" s="129" t="s">
        <v>5747</v>
      </c>
      <c r="J170" s="129" t="s">
        <v>5747</v>
      </c>
      <c r="K170" s="129" t="s">
        <v>6436</v>
      </c>
      <c r="L170" s="129" t="s">
        <v>7128</v>
      </c>
      <c r="M170" s="129" t="s">
        <v>7819</v>
      </c>
      <c r="N170" s="129" t="s">
        <v>8506</v>
      </c>
      <c r="O170" s="129" t="s">
        <v>9184</v>
      </c>
      <c r="P170" s="129" t="s">
        <v>9832</v>
      </c>
    </row>
    <row r="171" spans="1:16" ht="21" thickBot="1">
      <c r="A171" t="str">
        <f t="shared" si="2"/>
        <v>Gas ciudad</v>
      </c>
      <c r="B171" s="10" t="s">
        <v>257</v>
      </c>
      <c r="D171" s="129" t="s">
        <v>2324</v>
      </c>
      <c r="E171" s="129" t="s">
        <v>3008</v>
      </c>
      <c r="F171" s="129" t="s">
        <v>3673</v>
      </c>
      <c r="G171" s="129" t="s">
        <v>4369</v>
      </c>
      <c r="H171" s="129" t="s">
        <v>5059</v>
      </c>
      <c r="I171" s="129" t="s">
        <v>5748</v>
      </c>
      <c r="J171" s="129" t="s">
        <v>5748</v>
      </c>
      <c r="K171" s="129" t="s">
        <v>6437</v>
      </c>
      <c r="L171" s="129" t="s">
        <v>7129</v>
      </c>
      <c r="M171" s="129" t="s">
        <v>7820</v>
      </c>
      <c r="N171" s="129" t="s">
        <v>8507</v>
      </c>
      <c r="O171" s="129" t="s">
        <v>9185</v>
      </c>
      <c r="P171" s="129" t="s">
        <v>9833</v>
      </c>
    </row>
    <row r="172" spans="1:16" ht="41.4" thickBot="1">
      <c r="A172" t="str">
        <f t="shared" si="2"/>
        <v>Para combustible: residuos de madera</v>
      </c>
      <c r="B172" s="135" t="s">
        <v>168</v>
      </c>
      <c r="D172" s="129" t="s">
        <v>2325</v>
      </c>
      <c r="E172" s="129" t="s">
        <v>3009</v>
      </c>
      <c r="F172" s="129" t="s">
        <v>3674</v>
      </c>
      <c r="G172" s="129" t="s">
        <v>4370</v>
      </c>
      <c r="H172" s="129" t="s">
        <v>5060</v>
      </c>
      <c r="I172" s="129" t="s">
        <v>5749</v>
      </c>
      <c r="J172" s="129" t="s">
        <v>5749</v>
      </c>
      <c r="K172" s="129" t="s">
        <v>6438</v>
      </c>
      <c r="L172" s="129" t="s">
        <v>7130</v>
      </c>
      <c r="M172" s="129" t="s">
        <v>7821</v>
      </c>
      <c r="N172" s="129" t="s">
        <v>8508</v>
      </c>
      <c r="O172" s="129" t="s">
        <v>9186</v>
      </c>
      <c r="P172" s="129" t="s">
        <v>9834</v>
      </c>
    </row>
    <row r="173" spans="1:16" ht="41.4" thickBot="1">
      <c r="A173" t="str">
        <f t="shared" si="2"/>
        <v>Para combustible: licor negro</v>
      </c>
      <c r="B173" s="135" t="s">
        <v>172</v>
      </c>
      <c r="D173" s="129" t="s">
        <v>2326</v>
      </c>
      <c r="E173" s="129" t="s">
        <v>3010</v>
      </c>
      <c r="F173" s="129" t="s">
        <v>3675</v>
      </c>
      <c r="G173" s="129" t="s">
        <v>4371</v>
      </c>
      <c r="H173" s="129" t="s">
        <v>5061</v>
      </c>
      <c r="I173" s="129" t="s">
        <v>5750</v>
      </c>
      <c r="J173" s="129" t="s">
        <v>5750</v>
      </c>
      <c r="K173" s="129" t="s">
        <v>6439</v>
      </c>
      <c r="L173" s="129" t="s">
        <v>7131</v>
      </c>
      <c r="M173" s="129" t="s">
        <v>7822</v>
      </c>
      <c r="N173" s="129" t="s">
        <v>8509</v>
      </c>
      <c r="O173" s="129" t="s">
        <v>9187</v>
      </c>
      <c r="P173" s="129" t="s">
        <v>3010</v>
      </c>
    </row>
    <row r="174" spans="1:16" ht="31.2" thickBot="1">
      <c r="A174" t="str">
        <f t="shared" si="2"/>
        <v>Para combustible: madera</v>
      </c>
      <c r="B174" s="135" t="s">
        <v>176</v>
      </c>
      <c r="D174" s="129" t="s">
        <v>2327</v>
      </c>
      <c r="E174" s="129" t="s">
        <v>3011</v>
      </c>
      <c r="F174" s="129" t="s">
        <v>3676</v>
      </c>
      <c r="G174" s="129" t="s">
        <v>4372</v>
      </c>
      <c r="H174" s="129" t="s">
        <v>5062</v>
      </c>
      <c r="I174" s="129" t="s">
        <v>5751</v>
      </c>
      <c r="J174" s="129" t="s">
        <v>5751</v>
      </c>
      <c r="K174" s="129" t="s">
        <v>6440</v>
      </c>
      <c r="L174" s="129" t="s">
        <v>7132</v>
      </c>
      <c r="M174" s="129" t="s">
        <v>7823</v>
      </c>
      <c r="N174" s="129" t="s">
        <v>8510</v>
      </c>
      <c r="O174" s="129" t="s">
        <v>9188</v>
      </c>
      <c r="P174" s="129" t="s">
        <v>3011</v>
      </c>
    </row>
    <row r="175" spans="1:16" ht="31.2" thickBot="1">
      <c r="A175" t="str">
        <f t="shared" si="2"/>
        <v>Para combustible: bioetanol</v>
      </c>
      <c r="B175" s="136" t="s">
        <v>180</v>
      </c>
      <c r="D175" s="129" t="s">
        <v>2328</v>
      </c>
      <c r="E175" s="129" t="s">
        <v>3012</v>
      </c>
      <c r="F175" s="129" t="s">
        <v>3677</v>
      </c>
      <c r="G175" s="129" t="s">
        <v>4373</v>
      </c>
      <c r="H175" s="129" t="s">
        <v>5063</v>
      </c>
      <c r="I175" s="129" t="s">
        <v>5752</v>
      </c>
      <c r="J175" s="129" t="s">
        <v>5752</v>
      </c>
      <c r="K175" s="129" t="s">
        <v>6441</v>
      </c>
      <c r="L175" s="129" t="s">
        <v>7133</v>
      </c>
      <c r="M175" s="129" t="s">
        <v>7824</v>
      </c>
      <c r="N175" s="129" t="s">
        <v>8511</v>
      </c>
      <c r="O175" s="129" t="s">
        <v>9189</v>
      </c>
      <c r="P175" s="129" t="s">
        <v>3012</v>
      </c>
    </row>
    <row r="176" spans="1:16" ht="41.4" thickBot="1">
      <c r="A176" t="str">
        <f t="shared" si="2"/>
        <v>Para combustible: biodiésel</v>
      </c>
      <c r="B176" s="135" t="s">
        <v>185</v>
      </c>
      <c r="D176" s="129" t="s">
        <v>2329</v>
      </c>
      <c r="E176" s="129" t="s">
        <v>3013</v>
      </c>
      <c r="F176" s="129" t="s">
        <v>3678</v>
      </c>
      <c r="G176" s="129" t="s">
        <v>4374</v>
      </c>
      <c r="H176" s="129" t="s">
        <v>5064</v>
      </c>
      <c r="I176" s="129" t="s">
        <v>5753</v>
      </c>
      <c r="J176" s="129" t="s">
        <v>5753</v>
      </c>
      <c r="K176" s="129" t="s">
        <v>6442</v>
      </c>
      <c r="L176" s="129" t="s">
        <v>7134</v>
      </c>
      <c r="M176" s="129" t="s">
        <v>7825</v>
      </c>
      <c r="N176" s="129" t="s">
        <v>8512</v>
      </c>
      <c r="O176" s="129" t="s">
        <v>9190</v>
      </c>
      <c r="P176" s="129" t="s">
        <v>3013</v>
      </c>
    </row>
    <row r="177" spans="1:16" ht="31.2" thickBot="1">
      <c r="A177" t="str">
        <f t="shared" si="2"/>
        <v>Para combustible: biogás</v>
      </c>
      <c r="B177" s="135" t="s">
        <v>189</v>
      </c>
      <c r="D177" s="129" t="s">
        <v>2330</v>
      </c>
      <c r="E177" s="129" t="s">
        <v>3014</v>
      </c>
      <c r="F177" s="129" t="s">
        <v>3679</v>
      </c>
      <c r="G177" s="129" t="s">
        <v>4375</v>
      </c>
      <c r="H177" s="129" t="s">
        <v>5065</v>
      </c>
      <c r="I177" s="129" t="s">
        <v>5754</v>
      </c>
      <c r="J177" s="129" t="s">
        <v>5754</v>
      </c>
      <c r="K177" s="129" t="s">
        <v>6443</v>
      </c>
      <c r="L177" s="129" t="s">
        <v>7135</v>
      </c>
      <c r="M177" s="129" t="s">
        <v>7826</v>
      </c>
      <c r="N177" s="129" t="s">
        <v>8513</v>
      </c>
      <c r="O177" s="129" t="s">
        <v>9191</v>
      </c>
      <c r="P177" s="129" t="s">
        <v>9835</v>
      </c>
    </row>
    <row r="178" spans="1:16" ht="41.4" thickBot="1">
      <c r="A178" t="str">
        <f t="shared" si="2"/>
        <v>Para combustible: Neumático de desecho</v>
      </c>
      <c r="B178" s="135" t="s">
        <v>194</v>
      </c>
      <c r="D178" s="129" t="s">
        <v>2331</v>
      </c>
      <c r="E178" s="129" t="s">
        <v>3015</v>
      </c>
      <c r="F178" s="129" t="s">
        <v>3680</v>
      </c>
      <c r="G178" s="129" t="s">
        <v>4376</v>
      </c>
      <c r="H178" s="129" t="s">
        <v>5066</v>
      </c>
      <c r="I178" s="129" t="s">
        <v>5755</v>
      </c>
      <c r="J178" s="129" t="s">
        <v>5755</v>
      </c>
      <c r="K178" s="129" t="s">
        <v>6444</v>
      </c>
      <c r="L178" s="129" t="s">
        <v>7136</v>
      </c>
      <c r="M178" s="129" t="s">
        <v>7827</v>
      </c>
      <c r="N178" s="129" t="s">
        <v>8514</v>
      </c>
      <c r="O178" s="129" t="s">
        <v>9192</v>
      </c>
      <c r="P178" s="129" t="s">
        <v>9836</v>
      </c>
    </row>
    <row r="179" spans="1:16" ht="41.4" thickBot="1">
      <c r="A179" t="str">
        <f t="shared" si="2"/>
        <v>Para combustible: residuos de plástico</v>
      </c>
      <c r="B179" s="135" t="s">
        <v>198</v>
      </c>
      <c r="D179" s="129" t="s">
        <v>2332</v>
      </c>
      <c r="E179" s="129" t="s">
        <v>3016</v>
      </c>
      <c r="F179" s="129" t="s">
        <v>3681</v>
      </c>
      <c r="G179" s="129" t="s">
        <v>4377</v>
      </c>
      <c r="H179" s="129" t="s">
        <v>5067</v>
      </c>
      <c r="I179" s="129" t="s">
        <v>5756</v>
      </c>
      <c r="J179" s="129" t="s">
        <v>5756</v>
      </c>
      <c r="K179" s="129" t="s">
        <v>6445</v>
      </c>
      <c r="L179" s="129" t="s">
        <v>7137</v>
      </c>
      <c r="M179" s="129" t="s">
        <v>7828</v>
      </c>
      <c r="N179" s="129" t="s">
        <v>8515</v>
      </c>
      <c r="O179" s="129" t="s">
        <v>9193</v>
      </c>
      <c r="P179" s="129" t="s">
        <v>9837</v>
      </c>
    </row>
    <row r="180" spans="1:16" ht="31.2" thickBot="1">
      <c r="A180" t="str">
        <f t="shared" si="2"/>
        <v>Para combustible: RDF</v>
      </c>
      <c r="B180" s="135" t="s">
        <v>202</v>
      </c>
      <c r="D180" s="129" t="s">
        <v>2333</v>
      </c>
      <c r="E180" s="129" t="s">
        <v>3017</v>
      </c>
      <c r="F180" s="129" t="s">
        <v>3682</v>
      </c>
      <c r="G180" s="129" t="s">
        <v>4378</v>
      </c>
      <c r="H180" s="129" t="s">
        <v>5068</v>
      </c>
      <c r="I180" s="129" t="s">
        <v>5757</v>
      </c>
      <c r="J180" s="129" t="s">
        <v>5757</v>
      </c>
      <c r="K180" s="129" t="s">
        <v>6446</v>
      </c>
      <c r="L180" s="129" t="s">
        <v>7138</v>
      </c>
      <c r="M180" s="129" t="s">
        <v>7829</v>
      </c>
      <c r="N180" s="129" t="s">
        <v>8516</v>
      </c>
      <c r="O180" s="129" t="s">
        <v>9194</v>
      </c>
      <c r="P180" s="129" t="s">
        <v>3017</v>
      </c>
    </row>
    <row r="181" spans="1:16" ht="31.2" thickBot="1">
      <c r="A181" t="str">
        <f t="shared" si="2"/>
        <v>Para combustible: RPF</v>
      </c>
      <c r="B181" s="135" t="s">
        <v>205</v>
      </c>
      <c r="D181" s="129" t="s">
        <v>2334</v>
      </c>
      <c r="E181" s="129" t="s">
        <v>3018</v>
      </c>
      <c r="F181" s="129" t="s">
        <v>3683</v>
      </c>
      <c r="G181" s="129" t="s">
        <v>4379</v>
      </c>
      <c r="H181" s="129" t="s">
        <v>5069</v>
      </c>
      <c r="I181" s="129" t="s">
        <v>5758</v>
      </c>
      <c r="J181" s="129" t="s">
        <v>5758</v>
      </c>
      <c r="K181" s="129" t="s">
        <v>6447</v>
      </c>
      <c r="L181" s="129" t="s">
        <v>7139</v>
      </c>
      <c r="M181" s="129" t="s">
        <v>7830</v>
      </c>
      <c r="N181" s="129" t="s">
        <v>8517</v>
      </c>
      <c r="O181" s="129" t="s">
        <v>9195</v>
      </c>
      <c r="P181" s="129" t="s">
        <v>3018</v>
      </c>
    </row>
    <row r="182" spans="1:16" ht="51.6" thickBot="1">
      <c r="A182" t="str">
        <f t="shared" si="2"/>
        <v>Reciclaje: chatarra de hierro para chapa de acero</v>
      </c>
      <c r="B182" s="135" t="s">
        <v>209</v>
      </c>
      <c r="D182" s="129" t="s">
        <v>2335</v>
      </c>
      <c r="E182" s="129" t="s">
        <v>3019</v>
      </c>
      <c r="F182" s="129" t="s">
        <v>3684</v>
      </c>
      <c r="G182" s="129" t="s">
        <v>4380</v>
      </c>
      <c r="H182" s="129" t="s">
        <v>5070</v>
      </c>
      <c r="I182" s="129" t="s">
        <v>5759</v>
      </c>
      <c r="J182" s="129" t="s">
        <v>5759</v>
      </c>
      <c r="K182" s="129" t="s">
        <v>6448</v>
      </c>
      <c r="L182" s="129" t="s">
        <v>7140</v>
      </c>
      <c r="M182" s="129" t="s">
        <v>7831</v>
      </c>
      <c r="N182" s="129" t="s">
        <v>8518</v>
      </c>
      <c r="O182" s="129" t="s">
        <v>9196</v>
      </c>
      <c r="P182" s="129" t="s">
        <v>9838</v>
      </c>
    </row>
    <row r="183" spans="1:16" ht="51.6" thickBot="1">
      <c r="A183" t="str">
        <f t="shared" si="2"/>
        <v>Reciclaje: Chatarra de hierro para barras de acero</v>
      </c>
      <c r="B183" s="135" t="s">
        <v>155</v>
      </c>
      <c r="D183" s="129" t="s">
        <v>2336</v>
      </c>
      <c r="E183" s="129" t="s">
        <v>3020</v>
      </c>
      <c r="F183" s="129" t="s">
        <v>3685</v>
      </c>
      <c r="G183" s="129" t="s">
        <v>4381</v>
      </c>
      <c r="H183" s="129" t="s">
        <v>5071</v>
      </c>
      <c r="I183" s="129" t="s">
        <v>5760</v>
      </c>
      <c r="J183" s="129" t="s">
        <v>5760</v>
      </c>
      <c r="K183" s="129" t="s">
        <v>6449</v>
      </c>
      <c r="L183" s="129" t="s">
        <v>7141</v>
      </c>
      <c r="M183" s="129" t="s">
        <v>7832</v>
      </c>
      <c r="N183" s="129" t="s">
        <v>8519</v>
      </c>
      <c r="O183" s="129" t="s">
        <v>9197</v>
      </c>
      <c r="P183" s="129" t="s">
        <v>9839</v>
      </c>
    </row>
    <row r="184" spans="1:16" ht="41.4" thickBot="1">
      <c r="A184" t="str">
        <f t="shared" si="2"/>
        <v>Reciclaje: Chatarra de hierro para fundición</v>
      </c>
      <c r="B184" s="135" t="s">
        <v>216</v>
      </c>
      <c r="D184" s="129" t="s">
        <v>2337</v>
      </c>
      <c r="E184" s="129" t="s">
        <v>3021</v>
      </c>
      <c r="F184" s="129" t="s">
        <v>3686</v>
      </c>
      <c r="G184" s="129" t="s">
        <v>4382</v>
      </c>
      <c r="H184" s="129" t="s">
        <v>5072</v>
      </c>
      <c r="I184" s="129" t="s">
        <v>5761</v>
      </c>
      <c r="J184" s="129" t="s">
        <v>5761</v>
      </c>
      <c r="K184" s="129" t="s">
        <v>6450</v>
      </c>
      <c r="L184" s="129" t="s">
        <v>7142</v>
      </c>
      <c r="M184" s="129" t="s">
        <v>7833</v>
      </c>
      <c r="N184" s="129" t="s">
        <v>8520</v>
      </c>
      <c r="O184" s="129" t="s">
        <v>9198</v>
      </c>
      <c r="P184" s="129" t="s">
        <v>9840</v>
      </c>
    </row>
    <row r="185" spans="1:16" ht="41.4" thickBot="1">
      <c r="A185" t="str">
        <f t="shared" si="2"/>
        <v>Para reproducción: acero inoxidable</v>
      </c>
      <c r="B185" s="135" t="s">
        <v>219</v>
      </c>
      <c r="D185" s="129" t="s">
        <v>2338</v>
      </c>
      <c r="E185" s="129" t="s">
        <v>3022</v>
      </c>
      <c r="F185" s="129" t="s">
        <v>3687</v>
      </c>
      <c r="G185" s="129" t="s">
        <v>4383</v>
      </c>
      <c r="H185" s="129" t="s">
        <v>5073</v>
      </c>
      <c r="I185" s="129" t="s">
        <v>5762</v>
      </c>
      <c r="J185" s="129" t="s">
        <v>5762</v>
      </c>
      <c r="K185" s="129" t="s">
        <v>6451</v>
      </c>
      <c r="L185" s="129" t="s">
        <v>7143</v>
      </c>
      <c r="M185" s="129" t="s">
        <v>7834</v>
      </c>
      <c r="N185" s="129" t="s">
        <v>8521</v>
      </c>
      <c r="O185" s="129" t="s">
        <v>9199</v>
      </c>
      <c r="P185" s="129" t="s">
        <v>9841</v>
      </c>
    </row>
    <row r="186" spans="1:16" ht="61.8" thickBot="1">
      <c r="A186" t="str">
        <f t="shared" si="2"/>
        <v>Para reciclar: chatarra de aluminio para material forjado</v>
      </c>
      <c r="B186" s="135" t="s">
        <v>223</v>
      </c>
      <c r="D186" s="129" t="s">
        <v>2339</v>
      </c>
      <c r="E186" s="129" t="s">
        <v>3023</v>
      </c>
      <c r="F186" s="129" t="s">
        <v>3688</v>
      </c>
      <c r="G186" s="129" t="s">
        <v>4384</v>
      </c>
      <c r="H186" s="129" t="s">
        <v>5074</v>
      </c>
      <c r="I186" s="129" t="s">
        <v>5763</v>
      </c>
      <c r="J186" s="129" t="s">
        <v>5763</v>
      </c>
      <c r="K186" s="129" t="s">
        <v>6452</v>
      </c>
      <c r="L186" s="129" t="s">
        <v>7144</v>
      </c>
      <c r="M186" s="129" t="s">
        <v>7835</v>
      </c>
      <c r="N186" s="129" t="s">
        <v>8522</v>
      </c>
      <c r="O186" s="129" t="s">
        <v>9200</v>
      </c>
      <c r="P186" s="129" t="s">
        <v>9842</v>
      </c>
    </row>
    <row r="187" spans="1:16" ht="51.6" thickBot="1">
      <c r="A187" t="str">
        <f t="shared" si="2"/>
        <v>Para reciclar: chatarra de aluminio para fundición</v>
      </c>
      <c r="B187" s="135" t="s">
        <v>159</v>
      </c>
      <c r="D187" s="129" t="s">
        <v>2340</v>
      </c>
      <c r="E187" s="129" t="s">
        <v>3024</v>
      </c>
      <c r="F187" s="129" t="s">
        <v>3689</v>
      </c>
      <c r="G187" s="129" t="s">
        <v>4385</v>
      </c>
      <c r="H187" s="129" t="s">
        <v>5075</v>
      </c>
      <c r="I187" s="129" t="s">
        <v>5764</v>
      </c>
      <c r="J187" s="129" t="s">
        <v>5764</v>
      </c>
      <c r="K187" s="129" t="s">
        <v>6453</v>
      </c>
      <c r="L187" s="129" t="s">
        <v>7145</v>
      </c>
      <c r="M187" s="129" t="s">
        <v>7836</v>
      </c>
      <c r="N187" s="129" t="s">
        <v>8523</v>
      </c>
      <c r="O187" s="129" t="s">
        <v>9201</v>
      </c>
      <c r="P187" s="129" t="s">
        <v>9843</v>
      </c>
    </row>
    <row r="188" spans="1:16" ht="61.8" thickBot="1">
      <c r="A188" t="str">
        <f t="shared" si="2"/>
        <v>Para regeneración: Cobre para refundición</v>
      </c>
      <c r="B188" s="135" t="s">
        <v>228</v>
      </c>
      <c r="D188" s="129" t="s">
        <v>2341</v>
      </c>
      <c r="E188" s="129" t="s">
        <v>3025</v>
      </c>
      <c r="F188" s="129" t="s">
        <v>3690</v>
      </c>
      <c r="G188" s="129" t="s">
        <v>4386</v>
      </c>
      <c r="H188" s="129" t="s">
        <v>5076</v>
      </c>
      <c r="I188" s="129" t="s">
        <v>5765</v>
      </c>
      <c r="J188" s="129" t="s">
        <v>5765</v>
      </c>
      <c r="K188" s="129" t="s">
        <v>6454</v>
      </c>
      <c r="L188" s="129" t="s">
        <v>7146</v>
      </c>
      <c r="M188" s="129" t="s">
        <v>7837</v>
      </c>
      <c r="N188" s="129" t="s">
        <v>8524</v>
      </c>
      <c r="O188" s="129" t="s">
        <v>9202</v>
      </c>
      <c r="P188" s="129" t="s">
        <v>9844</v>
      </c>
    </row>
    <row r="189" spans="1:16" ht="41.4" thickBot="1">
      <c r="A189" t="str">
        <f t="shared" si="2"/>
        <v>Reciclaje: cobre para fundición</v>
      </c>
      <c r="B189" s="135" t="s">
        <v>232</v>
      </c>
      <c r="D189" s="129" t="s">
        <v>2342</v>
      </c>
      <c r="E189" s="129" t="s">
        <v>3026</v>
      </c>
      <c r="F189" s="129" t="s">
        <v>3691</v>
      </c>
      <c r="G189" s="129" t="s">
        <v>4387</v>
      </c>
      <c r="H189" s="129" t="s">
        <v>5077</v>
      </c>
      <c r="I189" s="129" t="s">
        <v>5766</v>
      </c>
      <c r="J189" s="129" t="s">
        <v>5766</v>
      </c>
      <c r="K189" s="129" t="s">
        <v>6455</v>
      </c>
      <c r="L189" s="129" t="s">
        <v>7147</v>
      </c>
      <c r="M189" s="129" t="s">
        <v>7838</v>
      </c>
      <c r="N189" s="129" t="s">
        <v>8525</v>
      </c>
      <c r="O189" s="129" t="s">
        <v>9203</v>
      </c>
      <c r="P189" s="129" t="s">
        <v>9845</v>
      </c>
    </row>
    <row r="190" spans="1:16" ht="41.4" thickBot="1">
      <c r="A190" t="str">
        <f t="shared" si="2"/>
        <v>Para la reproducción: MEZCLA cobre</v>
      </c>
      <c r="B190" s="135" t="s">
        <v>157</v>
      </c>
      <c r="D190" s="129" t="s">
        <v>2343</v>
      </c>
      <c r="E190" s="129" t="s">
        <v>3027</v>
      </c>
      <c r="F190" s="129" t="s">
        <v>3692</v>
      </c>
      <c r="G190" s="129" t="s">
        <v>4388</v>
      </c>
      <c r="H190" s="129" t="s">
        <v>5078</v>
      </c>
      <c r="I190" s="129" t="s">
        <v>5767</v>
      </c>
      <c r="J190" s="129" t="s">
        <v>5767</v>
      </c>
      <c r="K190" s="129" t="s">
        <v>6456</v>
      </c>
      <c r="L190" s="129" t="s">
        <v>7148</v>
      </c>
      <c r="M190" s="129" t="s">
        <v>7839</v>
      </c>
      <c r="N190" s="129" t="s">
        <v>8526</v>
      </c>
      <c r="O190" s="129" t="s">
        <v>9204</v>
      </c>
      <c r="P190" s="129" t="s">
        <v>9846</v>
      </c>
    </row>
    <row r="191" spans="1:16" ht="31.2" thickBot="1">
      <c r="A191" t="str">
        <f t="shared" si="2"/>
        <v>Para reproducción: oro</v>
      </c>
      <c r="B191" s="135" t="s">
        <v>238</v>
      </c>
      <c r="D191" s="129" t="s">
        <v>2344</v>
      </c>
      <c r="E191" s="129" t="s">
        <v>3028</v>
      </c>
      <c r="F191" s="129" t="s">
        <v>3693</v>
      </c>
      <c r="G191" s="129" t="s">
        <v>4389</v>
      </c>
      <c r="H191" s="129" t="s">
        <v>5079</v>
      </c>
      <c r="I191" s="129" t="s">
        <v>5768</v>
      </c>
      <c r="J191" s="129" t="s">
        <v>5768</v>
      </c>
      <c r="K191" s="129" t="s">
        <v>6457</v>
      </c>
      <c r="L191" s="129" t="s">
        <v>7149</v>
      </c>
      <c r="M191" s="129" t="s">
        <v>7840</v>
      </c>
      <c r="N191" s="129" t="s">
        <v>8527</v>
      </c>
      <c r="O191" s="129" t="s">
        <v>9205</v>
      </c>
      <c r="P191" s="129" t="s">
        <v>9847</v>
      </c>
    </row>
    <row r="192" spans="1:16" ht="41.4" thickBot="1">
      <c r="A192" t="str">
        <f t="shared" si="2"/>
        <v>Para reproducción: MIX oro</v>
      </c>
      <c r="B192" s="135" t="s">
        <v>158</v>
      </c>
      <c r="D192" s="129" t="s">
        <v>2345</v>
      </c>
      <c r="E192" s="129" t="s">
        <v>3029</v>
      </c>
      <c r="F192" s="129" t="s">
        <v>3694</v>
      </c>
      <c r="G192" s="129" t="s">
        <v>4390</v>
      </c>
      <c r="H192" s="129" t="s">
        <v>5080</v>
      </c>
      <c r="I192" s="129" t="s">
        <v>5769</v>
      </c>
      <c r="J192" s="129" t="s">
        <v>5769</v>
      </c>
      <c r="K192" s="129" t="s">
        <v>6458</v>
      </c>
      <c r="L192" s="129" t="s">
        <v>7150</v>
      </c>
      <c r="M192" s="129" t="s">
        <v>7841</v>
      </c>
      <c r="N192" s="129" t="s">
        <v>8528</v>
      </c>
      <c r="O192" s="129" t="s">
        <v>9206</v>
      </c>
      <c r="P192" s="129" t="s">
        <v>9848</v>
      </c>
    </row>
    <row r="193" spans="1:16" ht="31.2" thickBot="1">
      <c r="A193" t="str">
        <f t="shared" si="2"/>
        <v>Para la reproducción: Plata</v>
      </c>
      <c r="B193" s="135" t="s">
        <v>244</v>
      </c>
      <c r="D193" s="129" t="s">
        <v>2346</v>
      </c>
      <c r="E193" s="129" t="s">
        <v>3030</v>
      </c>
      <c r="F193" s="129" t="s">
        <v>3695</v>
      </c>
      <c r="G193" s="129" t="s">
        <v>4391</v>
      </c>
      <c r="H193" s="129" t="s">
        <v>5081</v>
      </c>
      <c r="I193" s="129" t="s">
        <v>5770</v>
      </c>
      <c r="J193" s="129" t="s">
        <v>5770</v>
      </c>
      <c r="K193" s="129" t="s">
        <v>6459</v>
      </c>
      <c r="L193" s="129" t="s">
        <v>7151</v>
      </c>
      <c r="M193" s="129" t="s">
        <v>7842</v>
      </c>
      <c r="N193" s="129" t="s">
        <v>8529</v>
      </c>
      <c r="O193" s="129" t="s">
        <v>9207</v>
      </c>
      <c r="P193" s="129" t="s">
        <v>9849</v>
      </c>
    </row>
    <row r="194" spans="1:16" ht="31.2" thickBot="1">
      <c r="A194" t="str">
        <f t="shared" ref="A194:A257" si="3">J194</f>
        <v>Para reproducción: pinta</v>
      </c>
      <c r="B194" s="135" t="s">
        <v>246</v>
      </c>
      <c r="D194" s="129" t="s">
        <v>2347</v>
      </c>
      <c r="E194" s="129" t="s">
        <v>3031</v>
      </c>
      <c r="F194" s="129" t="s">
        <v>3696</v>
      </c>
      <c r="G194" s="129" t="s">
        <v>4392</v>
      </c>
      <c r="H194" s="129" t="s">
        <v>5082</v>
      </c>
      <c r="I194" s="129" t="s">
        <v>5771</v>
      </c>
      <c r="J194" s="129" t="s">
        <v>5771</v>
      </c>
      <c r="K194" s="129" t="s">
        <v>6460</v>
      </c>
      <c r="L194" s="129" t="s">
        <v>7152</v>
      </c>
      <c r="M194" s="129" t="s">
        <v>7843</v>
      </c>
      <c r="N194" s="129" t="s">
        <v>8530</v>
      </c>
      <c r="O194" s="129" t="s">
        <v>9208</v>
      </c>
      <c r="P194" s="129" t="s">
        <v>9850</v>
      </c>
    </row>
    <row r="195" spans="1:16" ht="31.2" thickBot="1">
      <c r="A195" t="str">
        <f t="shared" si="3"/>
        <v>Para reproducción: Pd</v>
      </c>
      <c r="B195" s="135" t="s">
        <v>249</v>
      </c>
      <c r="D195" s="129" t="s">
        <v>2348</v>
      </c>
      <c r="E195" s="129" t="s">
        <v>3032</v>
      </c>
      <c r="F195" s="129" t="s">
        <v>3697</v>
      </c>
      <c r="G195" s="129" t="s">
        <v>4393</v>
      </c>
      <c r="H195" s="129" t="s">
        <v>5083</v>
      </c>
      <c r="I195" s="129" t="s">
        <v>5772</v>
      </c>
      <c r="J195" s="129" t="s">
        <v>5772</v>
      </c>
      <c r="K195" s="129" t="s">
        <v>6461</v>
      </c>
      <c r="L195" s="129" t="s">
        <v>7153</v>
      </c>
      <c r="M195" s="129" t="s">
        <v>7844</v>
      </c>
      <c r="N195" s="129" t="s">
        <v>8531</v>
      </c>
      <c r="O195" s="129" t="s">
        <v>9209</v>
      </c>
      <c r="P195" s="129" t="s">
        <v>9851</v>
      </c>
    </row>
    <row r="196" spans="1:16" ht="31.2" thickBot="1">
      <c r="A196" t="str">
        <f t="shared" si="3"/>
        <v>Para reproducción: Nd</v>
      </c>
      <c r="B196" s="135" t="s">
        <v>252</v>
      </c>
      <c r="D196" s="129" t="s">
        <v>2349</v>
      </c>
      <c r="E196" s="129" t="s">
        <v>3033</v>
      </c>
      <c r="F196" s="129" t="s">
        <v>3698</v>
      </c>
      <c r="G196" s="129" t="s">
        <v>4394</v>
      </c>
      <c r="H196" s="129" t="s">
        <v>5084</v>
      </c>
      <c r="I196" s="129" t="s">
        <v>5773</v>
      </c>
      <c r="J196" s="129" t="s">
        <v>5773</v>
      </c>
      <c r="K196" s="129" t="s">
        <v>6462</v>
      </c>
      <c r="L196" s="129" t="s">
        <v>7154</v>
      </c>
      <c r="M196" s="129" t="s">
        <v>7845</v>
      </c>
      <c r="N196" s="129" t="s">
        <v>8532</v>
      </c>
      <c r="O196" s="129" t="s">
        <v>9210</v>
      </c>
      <c r="P196" s="129" t="s">
        <v>9852</v>
      </c>
    </row>
    <row r="197" spans="1:16" ht="31.2" thickBot="1">
      <c r="A197" t="str">
        <f t="shared" si="3"/>
        <v>Para la reproducción: Co</v>
      </c>
      <c r="B197" s="135" t="s">
        <v>255</v>
      </c>
      <c r="D197" s="129" t="s">
        <v>2350</v>
      </c>
      <c r="E197" s="129" t="s">
        <v>3034</v>
      </c>
      <c r="F197" s="129" t="s">
        <v>3699</v>
      </c>
      <c r="G197" s="129" t="s">
        <v>4395</v>
      </c>
      <c r="H197" s="129" t="s">
        <v>5085</v>
      </c>
      <c r="I197" s="129" t="s">
        <v>5774</v>
      </c>
      <c r="J197" s="129" t="s">
        <v>5774</v>
      </c>
      <c r="K197" s="129" t="s">
        <v>6463</v>
      </c>
      <c r="L197" s="129" t="s">
        <v>7155</v>
      </c>
      <c r="M197" s="129" t="s">
        <v>7846</v>
      </c>
      <c r="N197" s="129" t="s">
        <v>8533</v>
      </c>
      <c r="O197" s="129" t="s">
        <v>9211</v>
      </c>
      <c r="P197" s="129" t="s">
        <v>9853</v>
      </c>
    </row>
    <row r="198" spans="1:16" ht="31.2" thickBot="1">
      <c r="A198" t="str">
        <f t="shared" si="3"/>
        <v>Para reproducción: Ni</v>
      </c>
      <c r="B198" s="135" t="s">
        <v>156</v>
      </c>
      <c r="D198" s="129" t="s">
        <v>2351</v>
      </c>
      <c r="E198" s="129" t="s">
        <v>3035</v>
      </c>
      <c r="F198" s="129" t="s">
        <v>3700</v>
      </c>
      <c r="G198" s="129" t="s">
        <v>4396</v>
      </c>
      <c r="H198" s="129" t="s">
        <v>5086</v>
      </c>
      <c r="I198" s="129" t="s">
        <v>5775</v>
      </c>
      <c r="J198" s="129" t="s">
        <v>5775</v>
      </c>
      <c r="K198" s="129" t="s">
        <v>6464</v>
      </c>
      <c r="L198" s="129" t="s">
        <v>7156</v>
      </c>
      <c r="M198" s="129" t="s">
        <v>7847</v>
      </c>
      <c r="N198" s="129" t="s">
        <v>8534</v>
      </c>
      <c r="O198" s="129" t="s">
        <v>9212</v>
      </c>
      <c r="P198" s="129" t="s">
        <v>3035</v>
      </c>
    </row>
    <row r="199" spans="1:16" ht="31.2" thickBot="1">
      <c r="A199" t="str">
        <f t="shared" si="3"/>
        <v>Para la reproducción: Li</v>
      </c>
      <c r="B199" s="135" t="s">
        <v>259</v>
      </c>
      <c r="D199" s="129" t="s">
        <v>2352</v>
      </c>
      <c r="E199" s="129" t="s">
        <v>3036</v>
      </c>
      <c r="F199" s="129" t="s">
        <v>3701</v>
      </c>
      <c r="G199" s="129" t="s">
        <v>4397</v>
      </c>
      <c r="H199" s="129" t="s">
        <v>5087</v>
      </c>
      <c r="I199" s="129" t="s">
        <v>5776</v>
      </c>
      <c r="J199" s="129" t="s">
        <v>5776</v>
      </c>
      <c r="K199" s="129" t="s">
        <v>6465</v>
      </c>
      <c r="L199" s="129" t="s">
        <v>7157</v>
      </c>
      <c r="M199" s="129" t="s">
        <v>7848</v>
      </c>
      <c r="N199" s="129" t="s">
        <v>8535</v>
      </c>
      <c r="O199" s="129" t="s">
        <v>9213</v>
      </c>
      <c r="P199" s="129" t="s">
        <v>9854</v>
      </c>
    </row>
    <row r="200" spans="1:16" ht="41.4" thickBot="1">
      <c r="A200" t="str">
        <f t="shared" si="3"/>
        <v>Para reproducción: Plástico horizontal</v>
      </c>
      <c r="B200" s="135" t="s">
        <v>261</v>
      </c>
      <c r="D200" s="129" t="s">
        <v>2353</v>
      </c>
      <c r="E200" s="129" t="s">
        <v>3037</v>
      </c>
      <c r="F200" s="129" t="s">
        <v>3702</v>
      </c>
      <c r="G200" s="129" t="s">
        <v>4398</v>
      </c>
      <c r="H200" s="129" t="s">
        <v>5088</v>
      </c>
      <c r="I200" s="129" t="s">
        <v>5777</v>
      </c>
      <c r="J200" s="129" t="s">
        <v>5777</v>
      </c>
      <c r="K200" s="129" t="s">
        <v>6466</v>
      </c>
      <c r="L200" s="129" t="s">
        <v>7158</v>
      </c>
      <c r="M200" s="129" t="s">
        <v>7849</v>
      </c>
      <c r="N200" s="129" t="s">
        <v>8536</v>
      </c>
      <c r="O200" s="129" t="s">
        <v>9214</v>
      </c>
      <c r="P200" s="129" t="s">
        <v>9855</v>
      </c>
    </row>
    <row r="201" spans="1:16" ht="41.4" thickBot="1">
      <c r="A201" t="str">
        <f t="shared" si="3"/>
        <v>Para reciclar: Plástico reciclado</v>
      </c>
      <c r="B201" s="135" t="s">
        <v>263</v>
      </c>
      <c r="D201" s="129" t="s">
        <v>2354</v>
      </c>
      <c r="E201" s="129" t="s">
        <v>3038</v>
      </c>
      <c r="F201" s="129" t="s">
        <v>3703</v>
      </c>
      <c r="G201" s="129" t="s">
        <v>4399</v>
      </c>
      <c r="H201" s="129" t="s">
        <v>5089</v>
      </c>
      <c r="I201" s="129" t="s">
        <v>5778</v>
      </c>
      <c r="J201" s="129" t="s">
        <v>5778</v>
      </c>
      <c r="K201" s="129" t="s">
        <v>6467</v>
      </c>
      <c r="L201" s="129" t="s">
        <v>7159</v>
      </c>
      <c r="M201" s="129" t="s">
        <v>7850</v>
      </c>
      <c r="N201" s="129" t="s">
        <v>8537</v>
      </c>
      <c r="O201" s="129" t="s">
        <v>9215</v>
      </c>
      <c r="P201" s="129" t="s">
        <v>9856</v>
      </c>
    </row>
    <row r="202" spans="1:16" ht="41.4" thickBot="1">
      <c r="A202" t="str">
        <f t="shared" si="3"/>
        <v>Para reproducción: plástico MIX</v>
      </c>
      <c r="B202" s="135" t="s">
        <v>160</v>
      </c>
      <c r="D202" s="129" t="s">
        <v>2355</v>
      </c>
      <c r="E202" s="129" t="s">
        <v>3039</v>
      </c>
      <c r="F202" s="129" t="s">
        <v>3704</v>
      </c>
      <c r="G202" s="129" t="s">
        <v>4400</v>
      </c>
      <c r="H202" s="129" t="s">
        <v>5090</v>
      </c>
      <c r="I202" s="129" t="s">
        <v>5779</v>
      </c>
      <c r="J202" s="129" t="s">
        <v>5779</v>
      </c>
      <c r="K202" s="129" t="s">
        <v>6468</v>
      </c>
      <c r="L202" s="129" t="s">
        <v>7160</v>
      </c>
      <c r="M202" s="129" t="s">
        <v>7851</v>
      </c>
      <c r="N202" s="129" t="s">
        <v>8538</v>
      </c>
      <c r="O202" s="129" t="s">
        <v>9216</v>
      </c>
      <c r="P202" s="129" t="s">
        <v>9857</v>
      </c>
    </row>
    <row r="203" spans="1:16" ht="41.4" thickBot="1">
      <c r="A203" t="str">
        <f t="shared" si="3"/>
        <v>Para reciclar: materias primas de caucho</v>
      </c>
      <c r="B203" s="135" t="s">
        <v>266</v>
      </c>
      <c r="D203" s="129" t="s">
        <v>2356</v>
      </c>
      <c r="E203" s="129" t="s">
        <v>3040</v>
      </c>
      <c r="F203" s="129" t="s">
        <v>3705</v>
      </c>
      <c r="G203" s="129" t="s">
        <v>4401</v>
      </c>
      <c r="H203" s="129" t="s">
        <v>5091</v>
      </c>
      <c r="I203" s="129" t="s">
        <v>5780</v>
      </c>
      <c r="J203" s="129" t="s">
        <v>5780</v>
      </c>
      <c r="K203" s="129" t="s">
        <v>6469</v>
      </c>
      <c r="L203" s="129" t="s">
        <v>7161</v>
      </c>
      <c r="M203" s="129" t="s">
        <v>7852</v>
      </c>
      <c r="N203" s="129" t="s">
        <v>8539</v>
      </c>
      <c r="O203" s="129" t="s">
        <v>9217</v>
      </c>
      <c r="P203" s="129" t="s">
        <v>9858</v>
      </c>
    </row>
    <row r="204" spans="1:16" ht="31.2" thickBot="1">
      <c r="A204" t="str">
        <f t="shared" si="3"/>
        <v>Para reciclar: Materia prima de vidrio</v>
      </c>
      <c r="B204" s="135" t="s">
        <v>268</v>
      </c>
      <c r="D204" s="129" t="s">
        <v>2357</v>
      </c>
      <c r="E204" s="129" t="s">
        <v>3041</v>
      </c>
      <c r="F204" s="129" t="s">
        <v>3706</v>
      </c>
      <c r="G204" s="129" t="s">
        <v>4402</v>
      </c>
      <c r="H204" s="129" t="s">
        <v>5092</v>
      </c>
      <c r="I204" s="129" t="s">
        <v>5781</v>
      </c>
      <c r="J204" s="129" t="s">
        <v>5781</v>
      </c>
      <c r="K204" s="129" t="s">
        <v>6470</v>
      </c>
      <c r="L204" s="129" t="s">
        <v>7162</v>
      </c>
      <c r="M204" s="129" t="s">
        <v>7853</v>
      </c>
      <c r="N204" s="129" t="s">
        <v>8540</v>
      </c>
      <c r="O204" s="129" t="s">
        <v>9218</v>
      </c>
      <c r="P204" s="129" t="s">
        <v>3041</v>
      </c>
    </row>
    <row r="205" spans="1:16" ht="41.4" thickBot="1">
      <c r="A205" t="str">
        <f t="shared" si="3"/>
        <v>Para reciclar: materia prima de fibra de vidrio</v>
      </c>
      <c r="B205" s="135" t="s">
        <v>270</v>
      </c>
      <c r="D205" s="129" t="s">
        <v>2358</v>
      </c>
      <c r="E205" s="129" t="s">
        <v>3042</v>
      </c>
      <c r="F205" s="129" t="s">
        <v>3707</v>
      </c>
      <c r="G205" s="129" t="s">
        <v>4403</v>
      </c>
      <c r="H205" s="129" t="s">
        <v>5093</v>
      </c>
      <c r="I205" s="129" t="s">
        <v>5782</v>
      </c>
      <c r="J205" s="129" t="s">
        <v>5782</v>
      </c>
      <c r="K205" s="129" t="s">
        <v>6471</v>
      </c>
      <c r="L205" s="129" t="s">
        <v>7163</v>
      </c>
      <c r="M205" s="129" t="s">
        <v>7854</v>
      </c>
      <c r="N205" s="129" t="s">
        <v>8541</v>
      </c>
      <c r="O205" s="129" t="s">
        <v>9219</v>
      </c>
      <c r="P205" s="129" t="s">
        <v>9859</v>
      </c>
    </row>
    <row r="206" spans="1:16" ht="31.2" thickBot="1">
      <c r="A206" t="str">
        <f t="shared" si="3"/>
        <v>Reciclaje: materia prima para cemento</v>
      </c>
      <c r="B206" s="135" t="s">
        <v>272</v>
      </c>
      <c r="D206" s="129" t="s">
        <v>2359</v>
      </c>
      <c r="E206" s="129" t="s">
        <v>3043</v>
      </c>
      <c r="F206" s="129" t="s">
        <v>3708</v>
      </c>
      <c r="G206" s="129" t="s">
        <v>4404</v>
      </c>
      <c r="H206" s="129" t="s">
        <v>5094</v>
      </c>
      <c r="I206" s="129" t="s">
        <v>5783</v>
      </c>
      <c r="J206" s="129" t="s">
        <v>5783</v>
      </c>
      <c r="K206" s="129" t="s">
        <v>6472</v>
      </c>
      <c r="L206" s="129" t="s">
        <v>7164</v>
      </c>
      <c r="M206" s="129" t="s">
        <v>7855</v>
      </c>
      <c r="N206" s="129" t="s">
        <v>8542</v>
      </c>
      <c r="O206" s="129" t="s">
        <v>9220</v>
      </c>
      <c r="P206" s="129" t="s">
        <v>3043</v>
      </c>
    </row>
    <row r="207" spans="1:16" ht="41.4" thickBot="1">
      <c r="A207" t="str">
        <f t="shared" si="3"/>
        <v>Para regeneración: astillas de madera.</v>
      </c>
      <c r="B207" s="135" t="s">
        <v>274</v>
      </c>
      <c r="D207" s="129" t="s">
        <v>2360</v>
      </c>
      <c r="E207" s="129" t="s">
        <v>3044</v>
      </c>
      <c r="F207" s="129" t="s">
        <v>3709</v>
      </c>
      <c r="G207" s="129" t="s">
        <v>4405</v>
      </c>
      <c r="H207" s="129" t="s">
        <v>5095</v>
      </c>
      <c r="I207" s="129" t="s">
        <v>5784</v>
      </c>
      <c r="J207" s="129" t="s">
        <v>5784</v>
      </c>
      <c r="K207" s="129" t="s">
        <v>6473</v>
      </c>
      <c r="L207" s="129" t="s">
        <v>7165</v>
      </c>
      <c r="M207" s="129" t="s">
        <v>7856</v>
      </c>
      <c r="N207" s="129" t="s">
        <v>8543</v>
      </c>
      <c r="O207" s="129" t="s">
        <v>9221</v>
      </c>
      <c r="P207" s="129" t="s">
        <v>3044</v>
      </c>
    </row>
    <row r="208" spans="1:16" ht="21" thickBot="1">
      <c r="A208" t="str">
        <f t="shared" si="3"/>
        <v>compra</v>
      </c>
      <c r="B208" s="137" t="s">
        <v>39</v>
      </c>
      <c r="D208" s="129" t="s">
        <v>2361</v>
      </c>
      <c r="E208" s="129" t="s">
        <v>3045</v>
      </c>
      <c r="F208" s="129" t="s">
        <v>3710</v>
      </c>
      <c r="G208" s="129" t="s">
        <v>4406</v>
      </c>
      <c r="H208" s="129" t="s">
        <v>5096</v>
      </c>
      <c r="I208" s="129" t="s">
        <v>5785</v>
      </c>
      <c r="J208" s="129" t="s">
        <v>5785</v>
      </c>
      <c r="K208" s="129" t="s">
        <v>6474</v>
      </c>
      <c r="L208" s="129" t="s">
        <v>7166</v>
      </c>
      <c r="M208" s="129" t="s">
        <v>7857</v>
      </c>
      <c r="N208" s="129" t="s">
        <v>8544</v>
      </c>
      <c r="O208" s="129" t="s">
        <v>9222</v>
      </c>
      <c r="P208" s="129" t="s">
        <v>9860</v>
      </c>
    </row>
    <row r="209" spans="1:16" ht="21" thickBot="1">
      <c r="A209" t="str">
        <f t="shared" si="3"/>
        <v>Servicio</v>
      </c>
      <c r="B209" s="137" t="s">
        <v>52</v>
      </c>
      <c r="D209" s="129" t="s">
        <v>2362</v>
      </c>
      <c r="E209" s="129" t="s">
        <v>3046</v>
      </c>
      <c r="F209" s="129" t="s">
        <v>3711</v>
      </c>
      <c r="G209" s="129" t="s">
        <v>4407</v>
      </c>
      <c r="H209" s="129" t="s">
        <v>5097</v>
      </c>
      <c r="I209" s="129" t="s">
        <v>5786</v>
      </c>
      <c r="J209" s="129" t="s">
        <v>5786</v>
      </c>
      <c r="K209" s="129" t="s">
        <v>2362</v>
      </c>
      <c r="L209" s="129" t="s">
        <v>7167</v>
      </c>
      <c r="M209" s="129" t="s">
        <v>7858</v>
      </c>
      <c r="N209" s="129" t="s">
        <v>8545</v>
      </c>
      <c r="O209" s="129" t="s">
        <v>2362</v>
      </c>
      <c r="P209" s="129" t="s">
        <v>9861</v>
      </c>
    </row>
    <row r="210" spans="1:16" ht="21" thickBot="1">
      <c r="A210" t="str">
        <f t="shared" si="3"/>
        <v>Instalaciones</v>
      </c>
      <c r="B210" s="137" t="s">
        <v>56</v>
      </c>
      <c r="D210" s="129" t="s">
        <v>2363</v>
      </c>
      <c r="E210" s="129" t="s">
        <v>3047</v>
      </c>
      <c r="F210" s="129" t="s">
        <v>3712</v>
      </c>
      <c r="G210" s="129" t="s">
        <v>4408</v>
      </c>
      <c r="H210" s="129" t="s">
        <v>5098</v>
      </c>
      <c r="I210" s="129" t="s">
        <v>5787</v>
      </c>
      <c r="J210" s="129" t="s">
        <v>5787</v>
      </c>
      <c r="K210" s="129" t="s">
        <v>6475</v>
      </c>
      <c r="L210" s="129" t="s">
        <v>7168</v>
      </c>
      <c r="M210" s="129" t="s">
        <v>7859</v>
      </c>
      <c r="N210" s="129" t="s">
        <v>8546</v>
      </c>
      <c r="O210" s="129" t="s">
        <v>9223</v>
      </c>
      <c r="P210" s="129" t="s">
        <v>9862</v>
      </c>
    </row>
    <row r="211" spans="1:16" ht="21" thickBot="1">
      <c r="A211" t="str">
        <f t="shared" si="3"/>
        <v>Transporte entrante</v>
      </c>
      <c r="B211" s="137" t="s">
        <v>60</v>
      </c>
      <c r="D211" s="129" t="s">
        <v>2364</v>
      </c>
      <c r="E211" s="129" t="s">
        <v>3048</v>
      </c>
      <c r="F211" s="129" t="s">
        <v>3713</v>
      </c>
      <c r="G211" s="129" t="s">
        <v>4409</v>
      </c>
      <c r="H211" s="129" t="s">
        <v>5099</v>
      </c>
      <c r="I211" s="129" t="s">
        <v>5788</v>
      </c>
      <c r="J211" s="129" t="s">
        <v>5788</v>
      </c>
      <c r="K211" s="129" t="s">
        <v>6476</v>
      </c>
      <c r="L211" s="129" t="s">
        <v>7169</v>
      </c>
      <c r="M211" s="129" t="s">
        <v>7860</v>
      </c>
      <c r="N211" s="129" t="s">
        <v>8547</v>
      </c>
      <c r="O211" s="129" t="s">
        <v>9224</v>
      </c>
      <c r="P211" s="129" t="s">
        <v>9863</v>
      </c>
    </row>
    <row r="212" spans="1:16" ht="21" thickBot="1">
      <c r="A212" t="str">
        <f t="shared" si="3"/>
        <v>transporte marítimo</v>
      </c>
      <c r="B212" s="137" t="s">
        <v>65</v>
      </c>
      <c r="D212" s="129" t="s">
        <v>2365</v>
      </c>
      <c r="E212" s="129" t="s">
        <v>3049</v>
      </c>
      <c r="F212" s="129" t="s">
        <v>3714</v>
      </c>
      <c r="G212" s="129" t="s">
        <v>4410</v>
      </c>
      <c r="H212" s="129" t="s">
        <v>5100</v>
      </c>
      <c r="I212" s="129" t="s">
        <v>5789</v>
      </c>
      <c r="J212" s="129" t="s">
        <v>5789</v>
      </c>
      <c r="K212" s="129" t="s">
        <v>6477</v>
      </c>
      <c r="L212" s="129" t="s">
        <v>7170</v>
      </c>
      <c r="M212" s="129" t="s">
        <v>7861</v>
      </c>
      <c r="N212" s="129" t="s">
        <v>8548</v>
      </c>
      <c r="O212" s="129" t="s">
        <v>9225</v>
      </c>
      <c r="P212" s="129" t="s">
        <v>9864</v>
      </c>
    </row>
    <row r="213" spans="1:16" ht="31.2" thickBot="1">
      <c r="A213" t="str">
        <f t="shared" si="3"/>
        <v>Los gastos de viaje</v>
      </c>
      <c r="B213" s="137" t="s">
        <v>68</v>
      </c>
      <c r="D213" s="129" t="s">
        <v>2256</v>
      </c>
      <c r="E213" s="129" t="s">
        <v>2945</v>
      </c>
      <c r="F213" s="129" t="s">
        <v>3605</v>
      </c>
      <c r="G213" s="129" t="s">
        <v>4302</v>
      </c>
      <c r="H213" s="129" t="s">
        <v>4992</v>
      </c>
      <c r="I213" s="129" t="s">
        <v>5681</v>
      </c>
      <c r="J213" s="129" t="s">
        <v>5681</v>
      </c>
      <c r="K213" s="129" t="s">
        <v>6370</v>
      </c>
      <c r="L213" s="129" t="s">
        <v>7062</v>
      </c>
      <c r="M213" s="129" t="s">
        <v>7754</v>
      </c>
      <c r="N213" s="129" t="s">
        <v>8445</v>
      </c>
      <c r="O213" s="129" t="s">
        <v>9123</v>
      </c>
      <c r="P213" s="129" t="s">
        <v>9785</v>
      </c>
    </row>
    <row r="214" spans="1:16" ht="31.2" thickBot="1">
      <c r="A214" t="str">
        <f t="shared" si="3"/>
        <v>Gastos de desplazamiento</v>
      </c>
      <c r="B214" s="137" t="s">
        <v>71</v>
      </c>
      <c r="D214" s="129" t="s">
        <v>2257</v>
      </c>
      <c r="E214" s="129" t="s">
        <v>2946</v>
      </c>
      <c r="F214" s="129" t="s">
        <v>3606</v>
      </c>
      <c r="G214" s="129" t="s">
        <v>4303</v>
      </c>
      <c r="H214" s="129" t="s">
        <v>4992</v>
      </c>
      <c r="I214" s="129" t="s">
        <v>5682</v>
      </c>
      <c r="J214" s="129" t="s">
        <v>5682</v>
      </c>
      <c r="K214" s="129" t="s">
        <v>6371</v>
      </c>
      <c r="L214" s="129" t="s">
        <v>7062</v>
      </c>
      <c r="M214" s="129" t="s">
        <v>7755</v>
      </c>
      <c r="N214" s="129" t="s">
        <v>8445</v>
      </c>
      <c r="O214" s="129" t="s">
        <v>9124</v>
      </c>
      <c r="P214" s="129" t="s">
        <v>9786</v>
      </c>
    </row>
    <row r="215" spans="1:16" ht="31.2" thickBot="1">
      <c r="A215" t="str">
        <f t="shared" si="3"/>
        <v>Arrendamiento (aguas arriba)</v>
      </c>
      <c r="B215" s="137" t="s">
        <v>1179</v>
      </c>
      <c r="D215" s="129" t="s">
        <v>2366</v>
      </c>
      <c r="E215" s="129" t="s">
        <v>3050</v>
      </c>
      <c r="F215" s="129" t="s">
        <v>3715</v>
      </c>
      <c r="G215" s="129" t="s">
        <v>4411</v>
      </c>
      <c r="H215" s="129" t="s">
        <v>5101</v>
      </c>
      <c r="I215" s="129" t="s">
        <v>5790</v>
      </c>
      <c r="J215" s="129" t="s">
        <v>5790</v>
      </c>
      <c r="K215" s="129" t="s">
        <v>6478</v>
      </c>
      <c r="L215" s="129" t="s">
        <v>7171</v>
      </c>
      <c r="M215" s="129" t="s">
        <v>7862</v>
      </c>
      <c r="N215" s="129" t="s">
        <v>8549</v>
      </c>
      <c r="O215" s="129" t="s">
        <v>9226</v>
      </c>
      <c r="P215" s="129" t="s">
        <v>9865</v>
      </c>
    </row>
    <row r="216" spans="1:16" ht="31.2" thickBot="1">
      <c r="A216" t="str">
        <f t="shared" si="3"/>
        <v>Arrendamiento (aguas abajo)</v>
      </c>
      <c r="B216" s="137" t="s">
        <v>1184</v>
      </c>
      <c r="D216" s="129" t="s">
        <v>2367</v>
      </c>
      <c r="E216" s="129" t="s">
        <v>3051</v>
      </c>
      <c r="F216" s="129" t="s">
        <v>3716</v>
      </c>
      <c r="G216" s="129" t="s">
        <v>4412</v>
      </c>
      <c r="H216" s="129" t="s">
        <v>5102</v>
      </c>
      <c r="I216" s="129" t="s">
        <v>5791</v>
      </c>
      <c r="J216" s="129" t="s">
        <v>5791</v>
      </c>
      <c r="K216" s="129" t="s">
        <v>6479</v>
      </c>
      <c r="L216" s="129" t="s">
        <v>7172</v>
      </c>
      <c r="M216" s="129" t="s">
        <v>7863</v>
      </c>
      <c r="N216" s="129" t="s">
        <v>8550</v>
      </c>
      <c r="O216" s="129" t="s">
        <v>9227</v>
      </c>
      <c r="P216" s="129" t="s">
        <v>9866</v>
      </c>
    </row>
    <row r="217" spans="1:16" ht="18.600000000000001" thickBot="1">
      <c r="A217" t="str">
        <f t="shared" si="3"/>
        <v>inversión</v>
      </c>
      <c r="B217" s="137" t="s">
        <v>73</v>
      </c>
      <c r="D217" s="129" t="s">
        <v>2368</v>
      </c>
      <c r="E217" s="129" t="s">
        <v>73</v>
      </c>
      <c r="F217" s="129" t="s">
        <v>3717</v>
      </c>
      <c r="G217" s="129" t="s">
        <v>4413</v>
      </c>
      <c r="H217" s="129" t="s">
        <v>5103</v>
      </c>
      <c r="I217" s="129" t="s">
        <v>5792</v>
      </c>
      <c r="J217" s="129" t="s">
        <v>5792</v>
      </c>
      <c r="K217" s="129" t="s">
        <v>6480</v>
      </c>
      <c r="L217" s="129" t="s">
        <v>7173</v>
      </c>
      <c r="M217" s="129" t="s">
        <v>7864</v>
      </c>
      <c r="N217" s="129" t="s">
        <v>8551</v>
      </c>
      <c r="O217" s="129" t="s">
        <v>9228</v>
      </c>
      <c r="P217" s="129" t="s">
        <v>9867</v>
      </c>
    </row>
    <row r="218" spans="1:16" ht="31.2" thickBot="1">
      <c r="A218" t="str">
        <f t="shared" si="3"/>
        <v>sin franquicia</v>
      </c>
      <c r="B218" s="138" t="s">
        <v>110</v>
      </c>
      <c r="D218" s="129" t="s">
        <v>2369</v>
      </c>
      <c r="E218" s="129" t="s">
        <v>3052</v>
      </c>
      <c r="F218" s="129" t="s">
        <v>3718</v>
      </c>
      <c r="G218" s="129" t="s">
        <v>4414</v>
      </c>
      <c r="H218" s="129" t="s">
        <v>5104</v>
      </c>
      <c r="I218" s="129" t="s">
        <v>5793</v>
      </c>
      <c r="J218" s="129" t="s">
        <v>5793</v>
      </c>
      <c r="K218" s="129" t="s">
        <v>6481</v>
      </c>
      <c r="L218" s="129" t="s">
        <v>7174</v>
      </c>
      <c r="M218" s="129" t="s">
        <v>7865</v>
      </c>
      <c r="N218" s="129" t="s">
        <v>8552</v>
      </c>
      <c r="O218" s="129" t="s">
        <v>9229</v>
      </c>
      <c r="P218" s="129" t="s">
        <v>9868</v>
      </c>
    </row>
    <row r="219" spans="1:16" ht="31.2" thickBot="1">
      <c r="A219" t="str">
        <f t="shared" si="3"/>
        <v>Contabilidad a tanto alzado</v>
      </c>
      <c r="B219" s="138" t="s">
        <v>1226</v>
      </c>
      <c r="D219" s="129" t="s">
        <v>2370</v>
      </c>
      <c r="E219" s="129" t="s">
        <v>3053</v>
      </c>
      <c r="F219" s="129" t="s">
        <v>3719</v>
      </c>
      <c r="G219" s="129" t="s">
        <v>4415</v>
      </c>
      <c r="H219" s="129" t="s">
        <v>5105</v>
      </c>
      <c r="I219" s="129" t="s">
        <v>5794</v>
      </c>
      <c r="J219" s="129" t="s">
        <v>5794</v>
      </c>
      <c r="K219" s="129" t="s">
        <v>6482</v>
      </c>
      <c r="L219" s="129" t="s">
        <v>7175</v>
      </c>
      <c r="M219" s="129" t="s">
        <v>7866</v>
      </c>
      <c r="N219" s="129" t="s">
        <v>8553</v>
      </c>
      <c r="O219" s="129" t="s">
        <v>9230</v>
      </c>
      <c r="P219" s="129" t="s">
        <v>9869</v>
      </c>
    </row>
    <row r="220" spans="1:16" ht="21" thickBot="1">
      <c r="A220" t="str">
        <f t="shared" si="3"/>
        <v>Descripción típica</v>
      </c>
      <c r="B220" s="138" t="s">
        <v>1231</v>
      </c>
      <c r="D220" s="129" t="s">
        <v>2371</v>
      </c>
      <c r="E220" s="129" t="s">
        <v>3054</v>
      </c>
      <c r="F220" s="129" t="s">
        <v>3720</v>
      </c>
      <c r="G220" s="129" t="s">
        <v>4416</v>
      </c>
      <c r="H220" s="129" t="s">
        <v>5106</v>
      </c>
      <c r="I220" s="129" t="s">
        <v>5795</v>
      </c>
      <c r="J220" s="129" t="s">
        <v>5795</v>
      </c>
      <c r="K220" s="129" t="s">
        <v>6483</v>
      </c>
      <c r="L220" s="129" t="s">
        <v>7176</v>
      </c>
      <c r="M220" s="129" t="s">
        <v>7867</v>
      </c>
      <c r="N220" s="129" t="s">
        <v>8554</v>
      </c>
      <c r="O220" s="129" t="s">
        <v>9231</v>
      </c>
      <c r="P220" s="129" t="s">
        <v>3054</v>
      </c>
    </row>
    <row r="221" spans="1:16" ht="18.600000000000001" thickBot="1">
      <c r="A221" t="str">
        <f t="shared" si="3"/>
        <v>material</v>
      </c>
      <c r="B221" s="138" t="s">
        <v>85</v>
      </c>
      <c r="D221" s="129" t="s">
        <v>2372</v>
      </c>
      <c r="E221" s="129" t="s">
        <v>3055</v>
      </c>
      <c r="F221" s="129" t="s">
        <v>3721</v>
      </c>
      <c r="G221" s="129" t="s">
        <v>4417</v>
      </c>
      <c r="H221" s="129" t="s">
        <v>5107</v>
      </c>
      <c r="I221" s="129" t="s">
        <v>2372</v>
      </c>
      <c r="J221" s="129" t="s">
        <v>2372</v>
      </c>
      <c r="K221" s="129" t="s">
        <v>6484</v>
      </c>
      <c r="L221" s="129" t="s">
        <v>7177</v>
      </c>
      <c r="M221" s="129" t="s">
        <v>7868</v>
      </c>
      <c r="N221" s="129" t="s">
        <v>8555</v>
      </c>
      <c r="O221" s="129" t="s">
        <v>2372</v>
      </c>
      <c r="P221" s="129" t="s">
        <v>3055</v>
      </c>
    </row>
    <row r="222" spans="1:16" ht="18.600000000000001" thickBot="1">
      <c r="A222" t="str">
        <f t="shared" si="3"/>
        <v>partes</v>
      </c>
      <c r="B222" s="138" t="s">
        <v>1253</v>
      </c>
      <c r="D222" s="129" t="s">
        <v>2373</v>
      </c>
      <c r="E222" s="129" t="s">
        <v>3056</v>
      </c>
      <c r="F222" s="129" t="s">
        <v>3722</v>
      </c>
      <c r="G222" s="129" t="s">
        <v>4418</v>
      </c>
      <c r="H222" s="129" t="s">
        <v>5108</v>
      </c>
      <c r="I222" s="129" t="s">
        <v>5796</v>
      </c>
      <c r="J222" s="129" t="s">
        <v>5796</v>
      </c>
      <c r="K222" s="129" t="s">
        <v>6485</v>
      </c>
      <c r="L222" s="129" t="s">
        <v>7178</v>
      </c>
      <c r="M222" s="129" t="s">
        <v>7869</v>
      </c>
      <c r="N222" s="129" t="s">
        <v>8556</v>
      </c>
      <c r="O222" s="129" t="s">
        <v>9232</v>
      </c>
      <c r="P222" s="129" t="s">
        <v>3056</v>
      </c>
    </row>
    <row r="223" spans="1:16" ht="18.600000000000001" thickBot="1">
      <c r="A223" t="str">
        <f t="shared" si="3"/>
        <v>producto</v>
      </c>
      <c r="B223" s="138" t="s">
        <v>1257</v>
      </c>
      <c r="D223" s="129" t="s">
        <v>2289</v>
      </c>
      <c r="E223" s="129" t="s">
        <v>2977</v>
      </c>
      <c r="F223" s="129" t="s">
        <v>3638</v>
      </c>
      <c r="G223" s="129" t="s">
        <v>4335</v>
      </c>
      <c r="H223" s="129" t="s">
        <v>5024</v>
      </c>
      <c r="I223" s="129" t="s">
        <v>5714</v>
      </c>
      <c r="J223" s="129" t="s">
        <v>5714</v>
      </c>
      <c r="K223" s="129" t="s">
        <v>6403</v>
      </c>
      <c r="L223" s="129" t="s">
        <v>7094</v>
      </c>
      <c r="M223" s="129" t="s">
        <v>7787</v>
      </c>
      <c r="N223" s="129" t="s">
        <v>8476</v>
      </c>
      <c r="O223" s="129" t="s">
        <v>9155</v>
      </c>
      <c r="P223" s="129" t="s">
        <v>9814</v>
      </c>
    </row>
    <row r="224" spans="1:16" ht="21" thickBot="1">
      <c r="A224" t="str">
        <f t="shared" si="3"/>
        <v>Servicio</v>
      </c>
      <c r="B224" s="138" t="s">
        <v>1260</v>
      </c>
      <c r="D224" s="129" t="s">
        <v>2374</v>
      </c>
      <c r="E224" s="129" t="s">
        <v>3046</v>
      </c>
      <c r="F224" s="129" t="s">
        <v>3711</v>
      </c>
      <c r="G224" s="129" t="s">
        <v>4407</v>
      </c>
      <c r="H224" s="129" t="s">
        <v>5109</v>
      </c>
      <c r="I224" s="129" t="s">
        <v>5786</v>
      </c>
      <c r="J224" s="129" t="s">
        <v>5786</v>
      </c>
      <c r="K224" s="129" t="s">
        <v>2362</v>
      </c>
      <c r="L224" s="129" t="s">
        <v>7179</v>
      </c>
      <c r="M224" s="129" t="s">
        <v>7870</v>
      </c>
      <c r="N224" s="129" t="s">
        <v>8545</v>
      </c>
      <c r="O224" s="129" t="s">
        <v>2374</v>
      </c>
      <c r="P224" s="129" t="s">
        <v>9861</v>
      </c>
    </row>
    <row r="225" spans="1:16" ht="21" thickBot="1">
      <c r="A225" t="str">
        <f t="shared" si="3"/>
        <v>ceniza</v>
      </c>
      <c r="B225" s="139" t="s">
        <v>1299</v>
      </c>
      <c r="D225" s="129" t="s">
        <v>2375</v>
      </c>
      <c r="E225" s="129" t="s">
        <v>3057</v>
      </c>
      <c r="F225" s="129" t="s">
        <v>3723</v>
      </c>
      <c r="G225" s="129" t="s">
        <v>4419</v>
      </c>
      <c r="H225" s="129" t="s">
        <v>5110</v>
      </c>
      <c r="I225" s="129" t="s">
        <v>5797</v>
      </c>
      <c r="J225" s="129" t="s">
        <v>5797</v>
      </c>
      <c r="K225" s="129" t="s">
        <v>6486</v>
      </c>
      <c r="L225" s="129" t="s">
        <v>7180</v>
      </c>
      <c r="M225" s="129" t="s">
        <v>7871</v>
      </c>
      <c r="N225" s="129" t="s">
        <v>8557</v>
      </c>
      <c r="O225" s="129" t="s">
        <v>9233</v>
      </c>
      <c r="P225" s="129" t="s">
        <v>3057</v>
      </c>
    </row>
    <row r="226" spans="1:16" ht="18.600000000000001" thickBot="1">
      <c r="A226" t="str">
        <f t="shared" si="3"/>
        <v>lodo</v>
      </c>
      <c r="B226" s="139" t="s">
        <v>1303</v>
      </c>
      <c r="D226" s="129" t="s">
        <v>2376</v>
      </c>
      <c r="E226" s="129" t="s">
        <v>3058</v>
      </c>
      <c r="F226" s="129" t="s">
        <v>3724</v>
      </c>
      <c r="G226" s="129" t="s">
        <v>4420</v>
      </c>
      <c r="H226" s="129" t="s">
        <v>5111</v>
      </c>
      <c r="I226" s="129" t="s">
        <v>5798</v>
      </c>
      <c r="J226" s="129" t="s">
        <v>5798</v>
      </c>
      <c r="K226" s="129" t="s">
        <v>6487</v>
      </c>
      <c r="L226" s="129" t="s">
        <v>7181</v>
      </c>
      <c r="M226" s="129" t="s">
        <v>7872</v>
      </c>
      <c r="N226" s="129" t="s">
        <v>8558</v>
      </c>
      <c r="O226" s="129" t="s">
        <v>9234</v>
      </c>
      <c r="P226" s="129" t="s">
        <v>3058</v>
      </c>
    </row>
    <row r="227" spans="1:16" ht="21" thickBot="1">
      <c r="A227" t="str">
        <f t="shared" si="3"/>
        <v>aceite usado</v>
      </c>
      <c r="B227" s="139" t="s">
        <v>1307</v>
      </c>
      <c r="D227" s="129" t="s">
        <v>2377</v>
      </c>
      <c r="E227" s="129" t="s">
        <v>3059</v>
      </c>
      <c r="F227" s="129" t="s">
        <v>3725</v>
      </c>
      <c r="G227" s="129" t="s">
        <v>4421</v>
      </c>
      <c r="H227" s="129" t="s">
        <v>5112</v>
      </c>
      <c r="I227" s="129" t="s">
        <v>5799</v>
      </c>
      <c r="J227" s="129" t="s">
        <v>5799</v>
      </c>
      <c r="K227" s="129" t="s">
        <v>6488</v>
      </c>
      <c r="L227" s="129" t="s">
        <v>7182</v>
      </c>
      <c r="M227" s="129" t="s">
        <v>7873</v>
      </c>
      <c r="N227" s="129" t="s">
        <v>8559</v>
      </c>
      <c r="O227" s="129" t="s">
        <v>9235</v>
      </c>
      <c r="P227" s="129" t="s">
        <v>9870</v>
      </c>
    </row>
    <row r="228" spans="1:16" ht="21" thickBot="1">
      <c r="A228" t="str">
        <f t="shared" si="3"/>
        <v>ácido residual</v>
      </c>
      <c r="B228" s="139" t="s">
        <v>1311</v>
      </c>
      <c r="D228" s="129" t="s">
        <v>2378</v>
      </c>
      <c r="E228" s="129" t="s">
        <v>3060</v>
      </c>
      <c r="F228" s="129" t="s">
        <v>3726</v>
      </c>
      <c r="G228" s="129" t="s">
        <v>4422</v>
      </c>
      <c r="H228" s="129" t="s">
        <v>5113</v>
      </c>
      <c r="I228" s="129" t="s">
        <v>5800</v>
      </c>
      <c r="J228" s="129" t="s">
        <v>5800</v>
      </c>
      <c r="K228" s="129" t="s">
        <v>6489</v>
      </c>
      <c r="L228" s="129" t="s">
        <v>7183</v>
      </c>
      <c r="M228" s="129" t="s">
        <v>7874</v>
      </c>
      <c r="N228" s="129" t="s">
        <v>8560</v>
      </c>
      <c r="O228" s="129" t="s">
        <v>9236</v>
      </c>
      <c r="P228" s="129" t="s">
        <v>9871</v>
      </c>
    </row>
    <row r="229" spans="1:16" ht="21" thickBot="1">
      <c r="A229" t="str">
        <f t="shared" si="3"/>
        <v>residuos alcalinos</v>
      </c>
      <c r="B229" s="139" t="s">
        <v>84</v>
      </c>
      <c r="D229" s="129" t="s">
        <v>2379</v>
      </c>
      <c r="E229" s="129" t="s">
        <v>3061</v>
      </c>
      <c r="F229" s="129" t="s">
        <v>3727</v>
      </c>
      <c r="G229" s="129" t="s">
        <v>4423</v>
      </c>
      <c r="H229" s="129" t="s">
        <v>5114</v>
      </c>
      <c r="I229" s="129" t="s">
        <v>5801</v>
      </c>
      <c r="J229" s="129" t="s">
        <v>5801</v>
      </c>
      <c r="K229" s="129" t="s">
        <v>6490</v>
      </c>
      <c r="L229" s="129" t="s">
        <v>7184</v>
      </c>
      <c r="M229" s="129" t="s">
        <v>7875</v>
      </c>
      <c r="N229" s="129" t="s">
        <v>8561</v>
      </c>
      <c r="O229" s="129" t="s">
        <v>9237</v>
      </c>
      <c r="P229" s="129" t="s">
        <v>9872</v>
      </c>
    </row>
    <row r="230" spans="1:16" ht="21" thickBot="1">
      <c r="A230" t="str">
        <f t="shared" si="3"/>
        <v>residuos plasticos</v>
      </c>
      <c r="B230" s="139" t="s">
        <v>87</v>
      </c>
      <c r="D230" s="129" t="s">
        <v>2380</v>
      </c>
      <c r="E230" s="129" t="s">
        <v>3062</v>
      </c>
      <c r="F230" s="129" t="s">
        <v>3728</v>
      </c>
      <c r="G230" s="129" t="s">
        <v>4424</v>
      </c>
      <c r="H230" s="129" t="s">
        <v>5115</v>
      </c>
      <c r="I230" s="129" t="s">
        <v>5802</v>
      </c>
      <c r="J230" s="129" t="s">
        <v>5802</v>
      </c>
      <c r="K230" s="129" t="s">
        <v>6491</v>
      </c>
      <c r="L230" s="129" t="s">
        <v>7185</v>
      </c>
      <c r="M230" s="129" t="s">
        <v>7876</v>
      </c>
      <c r="N230" s="129" t="s">
        <v>8562</v>
      </c>
      <c r="O230" s="129" t="s">
        <v>9238</v>
      </c>
      <c r="P230" s="129" t="s">
        <v>9873</v>
      </c>
    </row>
    <row r="231" spans="1:16" ht="21" thickBot="1">
      <c r="A231" t="str">
        <f t="shared" si="3"/>
        <v>papel de desecho</v>
      </c>
      <c r="B231" s="139" t="s">
        <v>1318</v>
      </c>
      <c r="D231" s="129" t="s">
        <v>2381</v>
      </c>
      <c r="E231" s="129" t="s">
        <v>3063</v>
      </c>
      <c r="F231" s="129" t="s">
        <v>3729</v>
      </c>
      <c r="G231" s="129" t="s">
        <v>4425</v>
      </c>
      <c r="H231" s="129" t="s">
        <v>5116</v>
      </c>
      <c r="I231" s="129" t="s">
        <v>5803</v>
      </c>
      <c r="J231" s="129" t="s">
        <v>5803</v>
      </c>
      <c r="K231" s="129" t="s">
        <v>6492</v>
      </c>
      <c r="L231" s="129" t="s">
        <v>7186</v>
      </c>
      <c r="M231" s="129" t="s">
        <v>7877</v>
      </c>
      <c r="N231" s="129" t="s">
        <v>8563</v>
      </c>
      <c r="O231" s="129" t="s">
        <v>9239</v>
      </c>
      <c r="P231" s="129" t="s">
        <v>9874</v>
      </c>
    </row>
    <row r="232" spans="1:16" ht="21" thickBot="1">
      <c r="A232" t="str">
        <f t="shared" si="3"/>
        <v>astillas de madera</v>
      </c>
      <c r="B232" s="139" t="s">
        <v>90</v>
      </c>
      <c r="D232" s="129" t="s">
        <v>2382</v>
      </c>
      <c r="E232" s="129" t="s">
        <v>3064</v>
      </c>
      <c r="F232" s="129" t="s">
        <v>3730</v>
      </c>
      <c r="G232" s="129" t="s">
        <v>4426</v>
      </c>
      <c r="H232" s="129" t="s">
        <v>5117</v>
      </c>
      <c r="I232" s="129" t="s">
        <v>5804</v>
      </c>
      <c r="J232" s="129" t="s">
        <v>5804</v>
      </c>
      <c r="K232" s="129" t="s">
        <v>6493</v>
      </c>
      <c r="L232" s="129" t="s">
        <v>7187</v>
      </c>
      <c r="M232" s="129" t="s">
        <v>7878</v>
      </c>
      <c r="N232" s="129" t="s">
        <v>8564</v>
      </c>
      <c r="O232" s="129" t="s">
        <v>9240</v>
      </c>
      <c r="P232" s="129" t="s">
        <v>3064</v>
      </c>
    </row>
    <row r="233" spans="1:16" ht="21" thickBot="1">
      <c r="A233" t="str">
        <f t="shared" si="3"/>
        <v>residuos de fibra</v>
      </c>
      <c r="B233" s="139" t="s">
        <v>1324</v>
      </c>
      <c r="D233" s="129" t="s">
        <v>2383</v>
      </c>
      <c r="E233" s="129" t="s">
        <v>3065</v>
      </c>
      <c r="F233" s="129" t="s">
        <v>3731</v>
      </c>
      <c r="G233" s="129" t="s">
        <v>4427</v>
      </c>
      <c r="H233" s="129" t="s">
        <v>5118</v>
      </c>
      <c r="I233" s="129" t="s">
        <v>5805</v>
      </c>
      <c r="J233" s="129" t="s">
        <v>5805</v>
      </c>
      <c r="K233" s="129" t="s">
        <v>6494</v>
      </c>
      <c r="L233" s="129" t="s">
        <v>7188</v>
      </c>
      <c r="M233" s="129" t="s">
        <v>7879</v>
      </c>
      <c r="N233" s="129" t="s">
        <v>8565</v>
      </c>
      <c r="O233" s="129" t="s">
        <v>9241</v>
      </c>
      <c r="P233" s="129" t="s">
        <v>9875</v>
      </c>
    </row>
    <row r="234" spans="1:16" ht="31.2" thickBot="1">
      <c r="A234" t="str">
        <f t="shared" si="3"/>
        <v>residuos animales y vegetales</v>
      </c>
      <c r="B234" s="139" t="s">
        <v>1328</v>
      </c>
      <c r="D234" s="129" t="s">
        <v>2384</v>
      </c>
      <c r="E234" s="129" t="s">
        <v>3066</v>
      </c>
      <c r="F234" s="129" t="s">
        <v>3732</v>
      </c>
      <c r="G234" s="129" t="s">
        <v>4428</v>
      </c>
      <c r="H234" s="129" t="s">
        <v>5119</v>
      </c>
      <c r="I234" s="129" t="s">
        <v>5806</v>
      </c>
      <c r="J234" s="129" t="s">
        <v>5806</v>
      </c>
      <c r="K234" s="129" t="s">
        <v>6495</v>
      </c>
      <c r="L234" s="129" t="s">
        <v>7189</v>
      </c>
      <c r="M234" s="129" t="s">
        <v>7880</v>
      </c>
      <c r="N234" s="129" t="s">
        <v>8566</v>
      </c>
      <c r="O234" s="129" t="s">
        <v>9242</v>
      </c>
      <c r="P234" s="129" t="s">
        <v>9876</v>
      </c>
    </row>
    <row r="235" spans="1:16" ht="41.4" thickBot="1">
      <c r="A235" t="str">
        <f t="shared" si="3"/>
        <v>residuos sólidos de origen animal</v>
      </c>
      <c r="B235" s="139" t="s">
        <v>1332</v>
      </c>
      <c r="D235" s="129" t="s">
        <v>2385</v>
      </c>
      <c r="E235" s="129" t="s">
        <v>3067</v>
      </c>
      <c r="F235" s="129" t="s">
        <v>3733</v>
      </c>
      <c r="G235" s="129" t="s">
        <v>4429</v>
      </c>
      <c r="H235" s="129" t="s">
        <v>5120</v>
      </c>
      <c r="I235" s="129" t="s">
        <v>5807</v>
      </c>
      <c r="J235" s="129" t="s">
        <v>5807</v>
      </c>
      <c r="K235" s="129" t="s">
        <v>6496</v>
      </c>
      <c r="L235" s="129" t="s">
        <v>7190</v>
      </c>
      <c r="M235" s="129" t="s">
        <v>7881</v>
      </c>
      <c r="N235" s="129" t="s">
        <v>8567</v>
      </c>
      <c r="O235" s="129" t="s">
        <v>9243</v>
      </c>
      <c r="P235" s="129" t="s">
        <v>9877</v>
      </c>
    </row>
    <row r="236" spans="1:16" ht="21" thickBot="1">
      <c r="A236" t="str">
        <f t="shared" si="3"/>
        <v>chatarra de caucho</v>
      </c>
      <c r="B236" s="139" t="s">
        <v>1336</v>
      </c>
      <c r="D236" s="129" t="s">
        <v>2386</v>
      </c>
      <c r="E236" s="129" t="s">
        <v>3068</v>
      </c>
      <c r="F236" s="129" t="s">
        <v>3734</v>
      </c>
      <c r="G236" s="129" t="s">
        <v>4430</v>
      </c>
      <c r="H236" s="129" t="s">
        <v>5121</v>
      </c>
      <c r="I236" s="129" t="s">
        <v>5808</v>
      </c>
      <c r="J236" s="129" t="s">
        <v>5808</v>
      </c>
      <c r="K236" s="129" t="s">
        <v>6497</v>
      </c>
      <c r="L236" s="129" t="s">
        <v>7191</v>
      </c>
      <c r="M236" s="129" t="s">
        <v>7882</v>
      </c>
      <c r="N236" s="129" t="s">
        <v>8568</v>
      </c>
      <c r="O236" s="129" t="s">
        <v>9244</v>
      </c>
      <c r="P236" s="129" t="s">
        <v>9878</v>
      </c>
    </row>
    <row r="237" spans="1:16" ht="21" thickBot="1">
      <c r="A237" t="str">
        <f t="shared" si="3"/>
        <v>chatarra</v>
      </c>
      <c r="B237" s="139" t="s">
        <v>1340</v>
      </c>
      <c r="D237" s="129" t="s">
        <v>2387</v>
      </c>
      <c r="E237" s="129" t="s">
        <v>3069</v>
      </c>
      <c r="F237" s="129" t="s">
        <v>3735</v>
      </c>
      <c r="G237" s="129" t="s">
        <v>4431</v>
      </c>
      <c r="H237" s="129" t="s">
        <v>5122</v>
      </c>
      <c r="I237" s="129" t="s">
        <v>5809</v>
      </c>
      <c r="J237" s="129" t="s">
        <v>5809</v>
      </c>
      <c r="K237" s="129" t="s">
        <v>6498</v>
      </c>
      <c r="L237" s="129" t="s">
        <v>7192</v>
      </c>
      <c r="M237" s="129" t="s">
        <v>7883</v>
      </c>
      <c r="N237" s="129" t="s">
        <v>8569</v>
      </c>
      <c r="O237" s="129" t="s">
        <v>9245</v>
      </c>
      <c r="P237" s="129" t="s">
        <v>9879</v>
      </c>
    </row>
    <row r="238" spans="1:16" ht="31.2" thickBot="1">
      <c r="A238" t="str">
        <f t="shared" si="3"/>
        <v>restos de porcelana de vidrio</v>
      </c>
      <c r="B238" s="139" t="s">
        <v>1344</v>
      </c>
      <c r="D238" s="129" t="s">
        <v>2388</v>
      </c>
      <c r="E238" s="129" t="s">
        <v>3070</v>
      </c>
      <c r="F238" s="129" t="s">
        <v>3736</v>
      </c>
      <c r="G238" s="129" t="s">
        <v>4432</v>
      </c>
      <c r="H238" s="129" t="s">
        <v>5123</v>
      </c>
      <c r="I238" s="129" t="s">
        <v>5810</v>
      </c>
      <c r="J238" s="129" t="s">
        <v>5810</v>
      </c>
      <c r="K238" s="129" t="s">
        <v>6499</v>
      </c>
      <c r="L238" s="129" t="s">
        <v>7193</v>
      </c>
      <c r="M238" s="129" t="s">
        <v>7884</v>
      </c>
      <c r="N238" s="129" t="s">
        <v>8570</v>
      </c>
      <c r="O238" s="129" t="s">
        <v>9246</v>
      </c>
      <c r="P238" s="129" t="s">
        <v>3070</v>
      </c>
    </row>
    <row r="239" spans="1:16" ht="18.600000000000001" thickBot="1">
      <c r="A239" t="str">
        <f t="shared" si="3"/>
        <v>escoria</v>
      </c>
      <c r="B239" s="139" t="s">
        <v>1348</v>
      </c>
      <c r="D239" s="129" t="s">
        <v>2389</v>
      </c>
      <c r="E239" s="129" t="s">
        <v>3071</v>
      </c>
      <c r="F239" s="129" t="s">
        <v>3737</v>
      </c>
      <c r="G239" s="129" t="s">
        <v>4433</v>
      </c>
      <c r="H239" s="129" t="s">
        <v>5124</v>
      </c>
      <c r="I239" s="129" t="s">
        <v>5811</v>
      </c>
      <c r="J239" s="129" t="s">
        <v>5811</v>
      </c>
      <c r="K239" s="129" t="s">
        <v>6500</v>
      </c>
      <c r="L239" s="129" t="s">
        <v>7194</v>
      </c>
      <c r="M239" s="129" t="s">
        <v>7885</v>
      </c>
      <c r="N239" s="129" t="s">
        <v>8571</v>
      </c>
      <c r="O239" s="129" t="s">
        <v>9233</v>
      </c>
      <c r="P239" s="129" t="s">
        <v>9880</v>
      </c>
    </row>
    <row r="240" spans="1:16" ht="18.600000000000001" thickBot="1">
      <c r="A240" t="str">
        <f t="shared" si="3"/>
        <v>Escombros</v>
      </c>
      <c r="B240" s="139" t="s">
        <v>1352</v>
      </c>
      <c r="D240" s="129" t="s">
        <v>2390</v>
      </c>
      <c r="E240" s="129" t="s">
        <v>3072</v>
      </c>
      <c r="F240" s="129" t="s">
        <v>3738</v>
      </c>
      <c r="G240" s="129" t="s">
        <v>4434</v>
      </c>
      <c r="H240" s="129" t="s">
        <v>5125</v>
      </c>
      <c r="I240" s="129" t="s">
        <v>5812</v>
      </c>
      <c r="J240" s="129" t="s">
        <v>5812</v>
      </c>
      <c r="K240" s="129" t="s">
        <v>6501</v>
      </c>
      <c r="L240" s="129" t="s">
        <v>7195</v>
      </c>
      <c r="M240" s="129" t="s">
        <v>7886</v>
      </c>
      <c r="N240" s="129" t="s">
        <v>8572</v>
      </c>
      <c r="O240" s="129" t="s">
        <v>9247</v>
      </c>
      <c r="P240" s="129" t="s">
        <v>3072</v>
      </c>
    </row>
    <row r="241" spans="1:16" ht="21" thickBot="1">
      <c r="A241" t="str">
        <f t="shared" si="3"/>
        <v>estiércol animal</v>
      </c>
      <c r="B241" s="139" t="s">
        <v>1356</v>
      </c>
      <c r="D241" s="129" t="s">
        <v>2391</v>
      </c>
      <c r="E241" s="129" t="s">
        <v>3073</v>
      </c>
      <c r="F241" s="129" t="s">
        <v>3739</v>
      </c>
      <c r="G241" s="129" t="s">
        <v>4435</v>
      </c>
      <c r="H241" s="129" t="s">
        <v>5126</v>
      </c>
      <c r="I241" s="129" t="s">
        <v>5813</v>
      </c>
      <c r="J241" s="129" t="s">
        <v>5813</v>
      </c>
      <c r="K241" s="129" t="s">
        <v>6502</v>
      </c>
      <c r="L241" s="129" t="s">
        <v>7196</v>
      </c>
      <c r="M241" s="129" t="s">
        <v>7887</v>
      </c>
      <c r="N241" s="129" t="s">
        <v>8573</v>
      </c>
      <c r="O241" s="129" t="s">
        <v>9248</v>
      </c>
      <c r="P241" s="129" t="s">
        <v>9881</v>
      </c>
    </row>
    <row r="242" spans="1:16" ht="21" thickBot="1">
      <c r="A242" t="str">
        <f t="shared" si="3"/>
        <v>cadáveres de animales</v>
      </c>
      <c r="B242" s="139" t="s">
        <v>1360</v>
      </c>
      <c r="D242" s="129" t="s">
        <v>2392</v>
      </c>
      <c r="E242" s="129" t="s">
        <v>3074</v>
      </c>
      <c r="F242" s="129" t="s">
        <v>3740</v>
      </c>
      <c r="G242" s="129" t="s">
        <v>4436</v>
      </c>
      <c r="H242" s="129" t="s">
        <v>5127</v>
      </c>
      <c r="I242" s="129" t="s">
        <v>5814</v>
      </c>
      <c r="J242" s="129" t="s">
        <v>5814</v>
      </c>
      <c r="K242" s="129" t="s">
        <v>6503</v>
      </c>
      <c r="L242" s="129" t="s">
        <v>7197</v>
      </c>
      <c r="M242" s="129" t="s">
        <v>7888</v>
      </c>
      <c r="N242" s="129" t="s">
        <v>8574</v>
      </c>
      <c r="O242" s="129" t="s">
        <v>9249</v>
      </c>
      <c r="P242" s="129" t="s">
        <v>9882</v>
      </c>
    </row>
    <row r="243" spans="1:16" ht="18.600000000000001" thickBot="1">
      <c r="A243" t="str">
        <f t="shared" si="3"/>
        <v>Polvo</v>
      </c>
      <c r="B243" s="139" t="s">
        <v>1364</v>
      </c>
      <c r="D243" s="129" t="s">
        <v>2393</v>
      </c>
      <c r="E243" s="129" t="s">
        <v>3075</v>
      </c>
      <c r="F243" s="129" t="s">
        <v>3741</v>
      </c>
      <c r="G243" s="129" t="s">
        <v>4437</v>
      </c>
      <c r="H243" s="129" t="s">
        <v>5128</v>
      </c>
      <c r="I243" s="129" t="s">
        <v>5815</v>
      </c>
      <c r="J243" s="129" t="s">
        <v>5815</v>
      </c>
      <c r="K243" s="129" t="s">
        <v>6504</v>
      </c>
      <c r="L243" s="129" t="s">
        <v>7198</v>
      </c>
      <c r="M243" s="129" t="s">
        <v>7889</v>
      </c>
      <c r="N243" s="129" t="s">
        <v>8575</v>
      </c>
      <c r="O243" s="129" t="s">
        <v>9250</v>
      </c>
      <c r="P243" s="129" t="s">
        <v>9883</v>
      </c>
    </row>
    <row r="244" spans="1:16" ht="41.4" thickBot="1">
      <c r="A244" t="str">
        <f t="shared" si="3"/>
        <v>Agricultura, silvicultura y pesca</v>
      </c>
      <c r="B244" s="140" t="s">
        <v>1152</v>
      </c>
      <c r="D244" s="129" t="s">
        <v>2394</v>
      </c>
      <c r="E244" s="129" t="s">
        <v>1152</v>
      </c>
      <c r="F244" s="129" t="s">
        <v>3742</v>
      </c>
      <c r="G244" s="129" t="s">
        <v>4438</v>
      </c>
      <c r="H244" s="129" t="s">
        <v>5129</v>
      </c>
      <c r="I244" s="129" t="s">
        <v>5816</v>
      </c>
      <c r="J244" s="129" t="s">
        <v>5816</v>
      </c>
      <c r="K244" s="129" t="s">
        <v>6505</v>
      </c>
      <c r="L244" s="129" t="s">
        <v>7199</v>
      </c>
      <c r="M244" s="129" t="s">
        <v>7890</v>
      </c>
      <c r="N244" s="129" t="s">
        <v>8576</v>
      </c>
      <c r="O244" s="129" t="s">
        <v>9251</v>
      </c>
      <c r="P244" s="129" t="s">
        <v>9884</v>
      </c>
    </row>
    <row r="245" spans="1:16" ht="18.600000000000001" thickBot="1">
      <c r="A245" t="str">
        <f t="shared" si="3"/>
        <v>minería</v>
      </c>
      <c r="B245" s="140" t="s">
        <v>1156</v>
      </c>
      <c r="D245" s="129" t="s">
        <v>2395</v>
      </c>
      <c r="E245" s="129" t="s">
        <v>3076</v>
      </c>
      <c r="F245" s="129" t="s">
        <v>3743</v>
      </c>
      <c r="G245" s="129" t="s">
        <v>4439</v>
      </c>
      <c r="H245" s="129" t="s">
        <v>5130</v>
      </c>
      <c r="I245" s="129" t="s">
        <v>5817</v>
      </c>
      <c r="J245" s="129" t="s">
        <v>5817</v>
      </c>
      <c r="K245" s="129" t="s">
        <v>6506</v>
      </c>
      <c r="L245" s="129" t="s">
        <v>7200</v>
      </c>
      <c r="M245" s="129" t="s">
        <v>7891</v>
      </c>
      <c r="N245" s="129" t="s">
        <v>8577</v>
      </c>
      <c r="O245" s="129" t="s">
        <v>9252</v>
      </c>
      <c r="P245" s="129" t="s">
        <v>9885</v>
      </c>
    </row>
    <row r="246" spans="1:16" ht="21" thickBot="1">
      <c r="A246" t="str">
        <f t="shared" si="3"/>
        <v>comida y bebida</v>
      </c>
      <c r="B246" s="140" t="s">
        <v>1160</v>
      </c>
      <c r="D246" s="129" t="s">
        <v>2396</v>
      </c>
      <c r="E246" s="129" t="s">
        <v>3077</v>
      </c>
      <c r="F246" s="129" t="s">
        <v>3744</v>
      </c>
      <c r="G246" s="129" t="s">
        <v>4440</v>
      </c>
      <c r="H246" s="129" t="s">
        <v>5131</v>
      </c>
      <c r="I246" s="129" t="s">
        <v>5818</v>
      </c>
      <c r="J246" s="129" t="s">
        <v>5818</v>
      </c>
      <c r="K246" s="129" t="s">
        <v>6507</v>
      </c>
      <c r="L246" s="129" t="s">
        <v>7201</v>
      </c>
      <c r="M246" s="129" t="s">
        <v>7892</v>
      </c>
      <c r="N246" s="129" t="s">
        <v>8578</v>
      </c>
      <c r="O246" s="129" t="s">
        <v>9253</v>
      </c>
      <c r="P246" s="129" t="s">
        <v>9886</v>
      </c>
    </row>
    <row r="247" spans="1:16" ht="21" thickBot="1">
      <c r="A247" t="str">
        <f t="shared" si="3"/>
        <v>productos de fibra</v>
      </c>
      <c r="B247" s="140" t="s">
        <v>1164</v>
      </c>
      <c r="D247" s="129" t="s">
        <v>2397</v>
      </c>
      <c r="E247" s="129" t="s">
        <v>3078</v>
      </c>
      <c r="F247" s="129" t="s">
        <v>3745</v>
      </c>
      <c r="G247" s="129" t="s">
        <v>4441</v>
      </c>
      <c r="H247" s="129" t="s">
        <v>5132</v>
      </c>
      <c r="I247" s="129" t="s">
        <v>5819</v>
      </c>
      <c r="J247" s="129" t="s">
        <v>5819</v>
      </c>
      <c r="K247" s="129" t="s">
        <v>6508</v>
      </c>
      <c r="L247" s="129" t="s">
        <v>7202</v>
      </c>
      <c r="M247" s="129" t="s">
        <v>7893</v>
      </c>
      <c r="N247" s="129" t="s">
        <v>8579</v>
      </c>
      <c r="O247" s="129" t="s">
        <v>9254</v>
      </c>
      <c r="P247" s="129" t="s">
        <v>9887</v>
      </c>
    </row>
    <row r="248" spans="1:16" ht="41.4" thickBot="1">
      <c r="A248" t="str">
        <f t="shared" si="3"/>
        <v>Productos de pulpa/papel/madera</v>
      </c>
      <c r="B248" s="140" t="s">
        <v>1168</v>
      </c>
      <c r="D248" s="129" t="s">
        <v>2398</v>
      </c>
      <c r="E248" s="129" t="s">
        <v>3079</v>
      </c>
      <c r="F248" s="129" t="s">
        <v>3746</v>
      </c>
      <c r="G248" s="129" t="s">
        <v>4442</v>
      </c>
      <c r="H248" s="129" t="s">
        <v>5133</v>
      </c>
      <c r="I248" s="129" t="s">
        <v>5820</v>
      </c>
      <c r="J248" s="129" t="s">
        <v>5820</v>
      </c>
      <c r="K248" s="129" t="s">
        <v>6509</v>
      </c>
      <c r="L248" s="129" t="s">
        <v>7203</v>
      </c>
      <c r="M248" s="129" t="s">
        <v>7894</v>
      </c>
      <c r="N248" s="129" t="s">
        <v>8580</v>
      </c>
      <c r="O248" s="129" t="s">
        <v>9255</v>
      </c>
      <c r="P248" s="129" t="s">
        <v>9888</v>
      </c>
    </row>
    <row r="249" spans="1:16" ht="41.4" thickBot="1">
      <c r="A249" t="str">
        <f t="shared" si="3"/>
        <v>Impresión y fabricación de planchas</v>
      </c>
      <c r="B249" s="140" t="s">
        <v>1172</v>
      </c>
      <c r="D249" s="129" t="s">
        <v>2399</v>
      </c>
      <c r="E249" s="129" t="s">
        <v>3080</v>
      </c>
      <c r="F249" s="129" t="s">
        <v>3747</v>
      </c>
      <c r="G249" s="129" t="s">
        <v>4443</v>
      </c>
      <c r="H249" s="129" t="s">
        <v>5134</v>
      </c>
      <c r="I249" s="129" t="s">
        <v>5821</v>
      </c>
      <c r="J249" s="129" t="s">
        <v>5821</v>
      </c>
      <c r="K249" s="129" t="s">
        <v>6510</v>
      </c>
      <c r="L249" s="129" t="s">
        <v>7204</v>
      </c>
      <c r="M249" s="129" t="s">
        <v>7895</v>
      </c>
      <c r="N249" s="129" t="s">
        <v>8581</v>
      </c>
      <c r="O249" s="129" t="s">
        <v>9256</v>
      </c>
      <c r="P249" s="129" t="s">
        <v>9889</v>
      </c>
    </row>
    <row r="250" spans="1:16" ht="21" thickBot="1">
      <c r="A250" t="str">
        <f t="shared" si="3"/>
        <v>productos químicos</v>
      </c>
      <c r="B250" s="140" t="s">
        <v>40</v>
      </c>
      <c r="D250" s="129" t="s">
        <v>2215</v>
      </c>
      <c r="E250" s="129" t="s">
        <v>2906</v>
      </c>
      <c r="F250" s="129" t="s">
        <v>3564</v>
      </c>
      <c r="G250" s="129" t="s">
        <v>4261</v>
      </c>
      <c r="H250" s="129" t="s">
        <v>4949</v>
      </c>
      <c r="I250" s="129" t="s">
        <v>5639</v>
      </c>
      <c r="J250" s="129" t="s">
        <v>5639</v>
      </c>
      <c r="K250" s="129" t="s">
        <v>6330</v>
      </c>
      <c r="L250" s="129" t="s">
        <v>7019</v>
      </c>
      <c r="M250" s="129" t="s">
        <v>7711</v>
      </c>
      <c r="N250" s="129" t="s">
        <v>8402</v>
      </c>
      <c r="O250" s="129" t="s">
        <v>9084</v>
      </c>
      <c r="P250" s="129" t="s">
        <v>9752</v>
      </c>
    </row>
    <row r="251" spans="1:16" ht="31.2" thickBot="1">
      <c r="A251" t="str">
        <f t="shared" si="3"/>
        <v>Productos de petróleo y carbón</v>
      </c>
      <c r="B251" s="140" t="s">
        <v>1180</v>
      </c>
      <c r="D251" s="129" t="s">
        <v>2400</v>
      </c>
      <c r="E251" s="129" t="s">
        <v>3081</v>
      </c>
      <c r="F251" s="129" t="s">
        <v>3748</v>
      </c>
      <c r="G251" s="129" t="s">
        <v>4444</v>
      </c>
      <c r="H251" s="129" t="s">
        <v>5135</v>
      </c>
      <c r="I251" s="129" t="s">
        <v>5822</v>
      </c>
      <c r="J251" s="129" t="s">
        <v>5822</v>
      </c>
      <c r="K251" s="129" t="s">
        <v>6511</v>
      </c>
      <c r="L251" s="129" t="s">
        <v>7205</v>
      </c>
      <c r="M251" s="129" t="s">
        <v>7896</v>
      </c>
      <c r="N251" s="129" t="s">
        <v>8582</v>
      </c>
      <c r="O251" s="129" t="s">
        <v>9257</v>
      </c>
      <c r="P251" s="129" t="s">
        <v>9890</v>
      </c>
    </row>
    <row r="252" spans="1:16" ht="31.2" thickBot="1">
      <c r="A252" t="str">
        <f t="shared" si="3"/>
        <v>Productos de plástico y caucho</v>
      </c>
      <c r="B252" s="140" t="s">
        <v>164</v>
      </c>
      <c r="D252" s="129" t="s">
        <v>2401</v>
      </c>
      <c r="E252" s="129" t="s">
        <v>3082</v>
      </c>
      <c r="F252" s="129" t="s">
        <v>3749</v>
      </c>
      <c r="G252" s="129" t="s">
        <v>4445</v>
      </c>
      <c r="H252" s="129" t="s">
        <v>5136</v>
      </c>
      <c r="I252" s="129" t="s">
        <v>5823</v>
      </c>
      <c r="J252" s="129" t="s">
        <v>5823</v>
      </c>
      <c r="K252" s="129" t="s">
        <v>6512</v>
      </c>
      <c r="L252" s="129" t="s">
        <v>7206</v>
      </c>
      <c r="M252" s="129" t="s">
        <v>7897</v>
      </c>
      <c r="N252" s="129" t="s">
        <v>8583</v>
      </c>
      <c r="O252" s="129" t="s">
        <v>9258</v>
      </c>
      <c r="P252" s="129" t="s">
        <v>9891</v>
      </c>
    </row>
    <row r="253" spans="1:16" ht="21" thickBot="1">
      <c r="A253" t="str">
        <f t="shared" si="3"/>
        <v>Artículos de cuero</v>
      </c>
      <c r="B253" s="140" t="s">
        <v>1188</v>
      </c>
      <c r="D253" s="129" t="s">
        <v>2402</v>
      </c>
      <c r="E253" s="129" t="s">
        <v>3083</v>
      </c>
      <c r="F253" s="129" t="s">
        <v>3750</v>
      </c>
      <c r="G253" s="129" t="s">
        <v>4446</v>
      </c>
      <c r="H253" s="129" t="s">
        <v>5137</v>
      </c>
      <c r="I253" s="129" t="s">
        <v>5824</v>
      </c>
      <c r="J253" s="129" t="s">
        <v>5824</v>
      </c>
      <c r="K253" s="129" t="s">
        <v>6513</v>
      </c>
      <c r="L253" s="129" t="s">
        <v>7207</v>
      </c>
      <c r="M253" s="129" t="s">
        <v>7898</v>
      </c>
      <c r="N253" s="129" t="s">
        <v>8584</v>
      </c>
      <c r="O253" s="129" t="s">
        <v>9259</v>
      </c>
      <c r="P253" s="129" t="s">
        <v>3083</v>
      </c>
    </row>
    <row r="254" spans="1:16" ht="41.4" thickBot="1">
      <c r="A254" t="str">
        <f t="shared" si="3"/>
        <v>Productos de cerámica, arcilla y piedra</v>
      </c>
      <c r="B254" s="140" t="s">
        <v>43</v>
      </c>
      <c r="D254" s="129" t="s">
        <v>2403</v>
      </c>
      <c r="E254" s="129" t="s">
        <v>3084</v>
      </c>
      <c r="F254" s="129" t="s">
        <v>3751</v>
      </c>
      <c r="G254" s="129" t="s">
        <v>4447</v>
      </c>
      <c r="H254" s="129" t="s">
        <v>5138</v>
      </c>
      <c r="I254" s="129" t="s">
        <v>5825</v>
      </c>
      <c r="J254" s="129" t="s">
        <v>5825</v>
      </c>
      <c r="K254" s="129" t="s">
        <v>6514</v>
      </c>
      <c r="L254" s="129" t="s">
        <v>7208</v>
      </c>
      <c r="M254" s="129" t="s">
        <v>7899</v>
      </c>
      <c r="N254" s="129" t="s">
        <v>8585</v>
      </c>
      <c r="O254" s="129" t="s">
        <v>9260</v>
      </c>
      <c r="P254" s="129" t="s">
        <v>9892</v>
      </c>
    </row>
    <row r="255" spans="1:16" ht="18.600000000000001" thickBot="1">
      <c r="A255" t="str">
        <f t="shared" si="3"/>
        <v>acero</v>
      </c>
      <c r="B255" s="140" t="s">
        <v>45</v>
      </c>
      <c r="D255" s="129" t="s">
        <v>2222</v>
      </c>
      <c r="E255" s="129" t="s">
        <v>104</v>
      </c>
      <c r="F255" s="129" t="s">
        <v>3571</v>
      </c>
      <c r="G255" s="129" t="s">
        <v>4268</v>
      </c>
      <c r="H255" s="129" t="s">
        <v>4956</v>
      </c>
      <c r="I255" s="129" t="s">
        <v>5646</v>
      </c>
      <c r="J255" s="129" t="s">
        <v>5646</v>
      </c>
      <c r="K255" s="129" t="s">
        <v>6337</v>
      </c>
      <c r="L255" s="129" t="s">
        <v>7026</v>
      </c>
      <c r="M255" s="129" t="s">
        <v>7718</v>
      </c>
      <c r="N255" s="129" t="s">
        <v>8409</v>
      </c>
      <c r="O255" s="129" t="s">
        <v>9090</v>
      </c>
      <c r="P255" s="129" t="s">
        <v>9755</v>
      </c>
    </row>
    <row r="256" spans="1:16" ht="21" thickBot="1">
      <c r="A256" t="str">
        <f t="shared" si="3"/>
        <v>Metal no ferroso</v>
      </c>
      <c r="B256" s="140" t="s">
        <v>111</v>
      </c>
      <c r="D256" s="129" t="s">
        <v>2225</v>
      </c>
      <c r="E256" s="129" t="s">
        <v>2914</v>
      </c>
      <c r="F256" s="129" t="s">
        <v>3574</v>
      </c>
      <c r="G256" s="129" t="s">
        <v>4271</v>
      </c>
      <c r="H256" s="129" t="s">
        <v>4959</v>
      </c>
      <c r="I256" s="129" t="s">
        <v>5649</v>
      </c>
      <c r="J256" s="129" t="s">
        <v>5649</v>
      </c>
      <c r="K256" s="129" t="s">
        <v>6339</v>
      </c>
      <c r="L256" s="129" t="s">
        <v>7029</v>
      </c>
      <c r="M256" s="129" t="s">
        <v>7721</v>
      </c>
      <c r="N256" s="129" t="s">
        <v>8412</v>
      </c>
      <c r="O256" s="129" t="s">
        <v>9092</v>
      </c>
      <c r="P256" s="129" t="s">
        <v>9758</v>
      </c>
    </row>
    <row r="257" spans="1:16" ht="21" thickBot="1">
      <c r="A257" t="str">
        <f t="shared" si="3"/>
        <v>productos metálicos</v>
      </c>
      <c r="B257" s="140" t="s">
        <v>1201</v>
      </c>
      <c r="D257" s="129" t="s">
        <v>2404</v>
      </c>
      <c r="E257" s="129" t="s">
        <v>3085</v>
      </c>
      <c r="F257" s="129" t="s">
        <v>3752</v>
      </c>
      <c r="G257" s="129" t="s">
        <v>4448</v>
      </c>
      <c r="H257" s="129" t="s">
        <v>5139</v>
      </c>
      <c r="I257" s="129" t="s">
        <v>5826</v>
      </c>
      <c r="J257" s="129" t="s">
        <v>5826</v>
      </c>
      <c r="K257" s="129" t="s">
        <v>6515</v>
      </c>
      <c r="L257" s="129" t="s">
        <v>7209</v>
      </c>
      <c r="M257" s="129" t="s">
        <v>7900</v>
      </c>
      <c r="N257" s="129" t="s">
        <v>8586</v>
      </c>
      <c r="O257" s="129" t="s">
        <v>9261</v>
      </c>
      <c r="P257" s="129" t="s">
        <v>9893</v>
      </c>
    </row>
    <row r="258" spans="1:16" ht="31.2" thickBot="1">
      <c r="A258" t="str">
        <f t="shared" ref="A258:A321" si="4">J258</f>
        <v>Máquina de uso general</v>
      </c>
      <c r="B258" s="140" t="s">
        <v>77</v>
      </c>
      <c r="D258" s="129" t="s">
        <v>2405</v>
      </c>
      <c r="E258" s="129" t="s">
        <v>3086</v>
      </c>
      <c r="F258" s="129" t="s">
        <v>3753</v>
      </c>
      <c r="G258" s="129" t="s">
        <v>4449</v>
      </c>
      <c r="H258" s="129" t="s">
        <v>5140</v>
      </c>
      <c r="I258" s="129" t="s">
        <v>5827</v>
      </c>
      <c r="J258" s="129" t="s">
        <v>5827</v>
      </c>
      <c r="K258" s="129" t="s">
        <v>6516</v>
      </c>
      <c r="L258" s="129" t="s">
        <v>7210</v>
      </c>
      <c r="M258" s="129" t="s">
        <v>7901</v>
      </c>
      <c r="N258" s="129" t="s">
        <v>8587</v>
      </c>
      <c r="O258" s="129" t="s">
        <v>9262</v>
      </c>
      <c r="P258" s="129" t="s">
        <v>9894</v>
      </c>
    </row>
    <row r="259" spans="1:16" ht="21" thickBot="1">
      <c r="A259" t="str">
        <f t="shared" si="4"/>
        <v>máquina de producción</v>
      </c>
      <c r="B259" s="140" t="s">
        <v>1208</v>
      </c>
      <c r="D259" s="129" t="s">
        <v>2406</v>
      </c>
      <c r="E259" s="129" t="s">
        <v>3087</v>
      </c>
      <c r="F259" s="129" t="s">
        <v>3754</v>
      </c>
      <c r="G259" s="129" t="s">
        <v>4450</v>
      </c>
      <c r="H259" s="129" t="s">
        <v>5141</v>
      </c>
      <c r="I259" s="129" t="s">
        <v>5828</v>
      </c>
      <c r="J259" s="129" t="s">
        <v>5828</v>
      </c>
      <c r="K259" s="129" t="s">
        <v>6517</v>
      </c>
      <c r="L259" s="129" t="s">
        <v>7211</v>
      </c>
      <c r="M259" s="129" t="s">
        <v>7902</v>
      </c>
      <c r="N259" s="129" t="s">
        <v>8588</v>
      </c>
      <c r="O259" s="129" t="s">
        <v>9263</v>
      </c>
      <c r="P259" s="129" t="s">
        <v>9895</v>
      </c>
    </row>
    <row r="260" spans="1:16" ht="21" thickBot="1">
      <c r="A260" t="str">
        <f t="shared" si="4"/>
        <v>máquina comercial</v>
      </c>
      <c r="B260" s="140" t="s">
        <v>1212</v>
      </c>
      <c r="D260" s="129" t="s">
        <v>2407</v>
      </c>
      <c r="E260" s="129" t="s">
        <v>3088</v>
      </c>
      <c r="F260" s="129" t="s">
        <v>3755</v>
      </c>
      <c r="G260" s="129" t="s">
        <v>4451</v>
      </c>
      <c r="H260" s="129" t="s">
        <v>5142</v>
      </c>
      <c r="I260" s="129" t="s">
        <v>5829</v>
      </c>
      <c r="J260" s="129" t="s">
        <v>5829</v>
      </c>
      <c r="K260" s="129" t="s">
        <v>6518</v>
      </c>
      <c r="L260" s="129" t="s">
        <v>7212</v>
      </c>
      <c r="M260" s="129" t="s">
        <v>7903</v>
      </c>
      <c r="N260" s="129" t="s">
        <v>8589</v>
      </c>
      <c r="O260" s="129" t="s">
        <v>9264</v>
      </c>
      <c r="P260" s="129" t="s">
        <v>9896</v>
      </c>
    </row>
    <row r="261" spans="1:16" ht="21" thickBot="1">
      <c r="A261" t="str">
        <f t="shared" si="4"/>
        <v>componentes electrónicos</v>
      </c>
      <c r="B261" s="140" t="s">
        <v>48</v>
      </c>
      <c r="D261" s="129" t="s">
        <v>2408</v>
      </c>
      <c r="E261" s="129" t="s">
        <v>3089</v>
      </c>
      <c r="F261" s="129" t="s">
        <v>3756</v>
      </c>
      <c r="G261" s="129" t="s">
        <v>4452</v>
      </c>
      <c r="H261" s="129" t="s">
        <v>5143</v>
      </c>
      <c r="I261" s="129" t="s">
        <v>5830</v>
      </c>
      <c r="J261" s="129" t="s">
        <v>5830</v>
      </c>
      <c r="K261" s="129" t="s">
        <v>6519</v>
      </c>
      <c r="L261" s="129" t="s">
        <v>7213</v>
      </c>
      <c r="M261" s="129" t="s">
        <v>7904</v>
      </c>
      <c r="N261" s="129" t="s">
        <v>8590</v>
      </c>
      <c r="O261" s="129" t="s">
        <v>9265</v>
      </c>
      <c r="P261" s="129" t="s">
        <v>9897</v>
      </c>
    </row>
    <row r="262" spans="1:16" ht="21" thickBot="1">
      <c r="A262" t="str">
        <f t="shared" si="4"/>
        <v>electromecánico</v>
      </c>
      <c r="B262" s="140" t="s">
        <v>1219</v>
      </c>
      <c r="D262" s="129" t="s">
        <v>2409</v>
      </c>
      <c r="E262" s="129" t="s">
        <v>3090</v>
      </c>
      <c r="F262" s="129" t="s">
        <v>3757</v>
      </c>
      <c r="G262" s="129" t="s">
        <v>4453</v>
      </c>
      <c r="H262" s="129" t="s">
        <v>5144</v>
      </c>
      <c r="I262" s="129" t="s">
        <v>5831</v>
      </c>
      <c r="J262" s="129" t="s">
        <v>5831</v>
      </c>
      <c r="K262" s="129" t="s">
        <v>6520</v>
      </c>
      <c r="L262" s="129" t="s">
        <v>7214</v>
      </c>
      <c r="M262" s="129" t="s">
        <v>7905</v>
      </c>
      <c r="N262" s="129" t="s">
        <v>8591</v>
      </c>
      <c r="O262" s="129" t="s">
        <v>9266</v>
      </c>
      <c r="P262" s="129" t="s">
        <v>9898</v>
      </c>
    </row>
    <row r="263" spans="1:16" ht="41.4" thickBot="1">
      <c r="A263" t="str">
        <f t="shared" si="4"/>
        <v>equipo de comunicacion de informacion</v>
      </c>
      <c r="B263" s="140" t="s">
        <v>1223</v>
      </c>
      <c r="D263" s="129" t="s">
        <v>2410</v>
      </c>
      <c r="E263" s="129" t="s">
        <v>3091</v>
      </c>
      <c r="F263" s="129" t="s">
        <v>3758</v>
      </c>
      <c r="G263" s="129" t="s">
        <v>4454</v>
      </c>
      <c r="H263" s="129" t="s">
        <v>5145</v>
      </c>
      <c r="I263" s="129" t="s">
        <v>5832</v>
      </c>
      <c r="J263" s="129" t="s">
        <v>5832</v>
      </c>
      <c r="K263" s="129" t="s">
        <v>6521</v>
      </c>
      <c r="L263" s="129" t="s">
        <v>7215</v>
      </c>
      <c r="M263" s="129" t="s">
        <v>7906</v>
      </c>
      <c r="N263" s="129" t="s">
        <v>8592</v>
      </c>
      <c r="O263" s="129" t="s">
        <v>9267</v>
      </c>
      <c r="P263" s="129" t="s">
        <v>9899</v>
      </c>
    </row>
    <row r="264" spans="1:16" ht="21" thickBot="1">
      <c r="A264" t="str">
        <f t="shared" si="4"/>
        <v>máquina de transporte</v>
      </c>
      <c r="B264" s="140" t="s">
        <v>1227</v>
      </c>
      <c r="D264" s="129" t="s">
        <v>2411</v>
      </c>
      <c r="E264" s="129" t="s">
        <v>3092</v>
      </c>
      <c r="F264" s="129" t="s">
        <v>3759</v>
      </c>
      <c r="G264" s="129" t="s">
        <v>4455</v>
      </c>
      <c r="H264" s="129" t="s">
        <v>5146</v>
      </c>
      <c r="I264" s="129" t="s">
        <v>5833</v>
      </c>
      <c r="J264" s="129" t="s">
        <v>5833</v>
      </c>
      <c r="K264" s="129" t="s">
        <v>6522</v>
      </c>
      <c r="L264" s="129" t="s">
        <v>7216</v>
      </c>
      <c r="M264" s="129" t="s">
        <v>7907</v>
      </c>
      <c r="N264" s="129" t="s">
        <v>8593</v>
      </c>
      <c r="O264" s="129" t="s">
        <v>9268</v>
      </c>
      <c r="P264" s="129" t="s">
        <v>9900</v>
      </c>
    </row>
    <row r="265" spans="1:16" ht="41.4" thickBot="1">
      <c r="A265" t="str">
        <f t="shared" si="4"/>
        <v>Otros productos manufacturados</v>
      </c>
      <c r="B265" s="140" t="s">
        <v>1232</v>
      </c>
      <c r="D265" s="129" t="s">
        <v>2412</v>
      </c>
      <c r="E265" s="129" t="s">
        <v>3093</v>
      </c>
      <c r="F265" s="129" t="s">
        <v>3760</v>
      </c>
      <c r="G265" s="129" t="s">
        <v>4456</v>
      </c>
      <c r="H265" s="129" t="s">
        <v>5147</v>
      </c>
      <c r="I265" s="129" t="s">
        <v>5834</v>
      </c>
      <c r="J265" s="129" t="s">
        <v>5834</v>
      </c>
      <c r="K265" s="129" t="s">
        <v>6523</v>
      </c>
      <c r="L265" s="129" t="s">
        <v>7217</v>
      </c>
      <c r="M265" s="129" t="s">
        <v>7908</v>
      </c>
      <c r="N265" s="129" t="s">
        <v>8594</v>
      </c>
      <c r="O265" s="129" t="s">
        <v>9269</v>
      </c>
      <c r="P265" s="129" t="s">
        <v>9901</v>
      </c>
    </row>
    <row r="266" spans="1:16" ht="21" thickBot="1">
      <c r="A266" t="str">
        <f t="shared" si="4"/>
        <v>construcción</v>
      </c>
      <c r="B266" s="140" t="s">
        <v>57</v>
      </c>
      <c r="D266" s="129" t="s">
        <v>2413</v>
      </c>
      <c r="E266" s="129" t="s">
        <v>3094</v>
      </c>
      <c r="F266" s="129" t="s">
        <v>3761</v>
      </c>
      <c r="G266" s="129" t="s">
        <v>4457</v>
      </c>
      <c r="H266" s="129" t="s">
        <v>5148</v>
      </c>
      <c r="I266" s="129" t="s">
        <v>5835</v>
      </c>
      <c r="J266" s="129" t="s">
        <v>5835</v>
      </c>
      <c r="K266" s="129" t="s">
        <v>6524</v>
      </c>
      <c r="L266" s="129" t="s">
        <v>7218</v>
      </c>
      <c r="M266" s="129" t="s">
        <v>7909</v>
      </c>
      <c r="N266" s="129" t="s">
        <v>8595</v>
      </c>
      <c r="O266" s="129" t="s">
        <v>9270</v>
      </c>
      <c r="P266" s="129" t="s">
        <v>3094</v>
      </c>
    </row>
    <row r="267" spans="1:16" ht="21" thickBot="1">
      <c r="A267" t="str">
        <f t="shared" si="4"/>
        <v>Electricidad/Calor</v>
      </c>
      <c r="B267" s="140" t="s">
        <v>1239</v>
      </c>
      <c r="D267" s="129" t="s">
        <v>2414</v>
      </c>
      <c r="E267" s="129" t="s">
        <v>3095</v>
      </c>
      <c r="F267" s="129" t="s">
        <v>3762</v>
      </c>
      <c r="G267" s="129" t="s">
        <v>4458</v>
      </c>
      <c r="H267" s="129" t="s">
        <v>5149</v>
      </c>
      <c r="I267" s="129" t="s">
        <v>5836</v>
      </c>
      <c r="J267" s="129" t="s">
        <v>5836</v>
      </c>
      <c r="K267" s="129" t="s">
        <v>6525</v>
      </c>
      <c r="L267" s="129" t="s">
        <v>7219</v>
      </c>
      <c r="M267" s="129" t="s">
        <v>7910</v>
      </c>
      <c r="N267" s="129" t="s">
        <v>8596</v>
      </c>
      <c r="O267" s="129" t="s">
        <v>9271</v>
      </c>
      <c r="P267" s="129" t="s">
        <v>9902</v>
      </c>
    </row>
    <row r="268" spans="1:16" ht="21" thickBot="1">
      <c r="A268" t="str">
        <f t="shared" si="4"/>
        <v>suministro de agua</v>
      </c>
      <c r="B268" s="140" t="s">
        <v>1242</v>
      </c>
      <c r="D268" s="129" t="s">
        <v>2415</v>
      </c>
      <c r="E268" s="129" t="s">
        <v>3096</v>
      </c>
      <c r="F268" s="129" t="s">
        <v>3763</v>
      </c>
      <c r="G268" s="129" t="s">
        <v>4459</v>
      </c>
      <c r="H268" s="129" t="s">
        <v>5150</v>
      </c>
      <c r="I268" s="129" t="s">
        <v>5837</v>
      </c>
      <c r="J268" s="129" t="s">
        <v>5837</v>
      </c>
      <c r="K268" s="129" t="s">
        <v>6526</v>
      </c>
      <c r="L268" s="129" t="s">
        <v>7220</v>
      </c>
      <c r="M268" s="129" t="s">
        <v>7911</v>
      </c>
      <c r="N268" s="129" t="s">
        <v>8597</v>
      </c>
      <c r="O268" s="129" t="s">
        <v>9272</v>
      </c>
      <c r="P268" s="129" t="s">
        <v>3096</v>
      </c>
    </row>
    <row r="269" spans="1:16" ht="21" thickBot="1">
      <c r="A269" t="str">
        <f t="shared" si="4"/>
        <v>deposito de basura</v>
      </c>
      <c r="B269" s="140" t="s">
        <v>53</v>
      </c>
      <c r="D269" s="129" t="s">
        <v>2416</v>
      </c>
      <c r="E269" s="129" t="s">
        <v>3097</v>
      </c>
      <c r="F269" s="129" t="s">
        <v>3764</v>
      </c>
      <c r="G269" s="129" t="s">
        <v>4460</v>
      </c>
      <c r="H269" s="129" t="s">
        <v>5151</v>
      </c>
      <c r="I269" s="129" t="s">
        <v>5838</v>
      </c>
      <c r="J269" s="129" t="s">
        <v>5838</v>
      </c>
      <c r="K269" s="129" t="s">
        <v>6527</v>
      </c>
      <c r="L269" s="129" t="s">
        <v>7221</v>
      </c>
      <c r="M269" s="129" t="s">
        <v>7912</v>
      </c>
      <c r="N269" s="129" t="s">
        <v>8598</v>
      </c>
      <c r="O269" s="129" t="s">
        <v>9273</v>
      </c>
      <c r="P269" s="129" t="s">
        <v>9903</v>
      </c>
    </row>
    <row r="270" spans="1:16" ht="21" thickBot="1">
      <c r="A270" t="str">
        <f t="shared" si="4"/>
        <v>comercial</v>
      </c>
      <c r="B270" s="140" t="s">
        <v>1249</v>
      </c>
      <c r="D270" s="129" t="s">
        <v>2417</v>
      </c>
      <c r="E270" s="129" t="s">
        <v>3098</v>
      </c>
      <c r="F270" s="129" t="s">
        <v>3765</v>
      </c>
      <c r="G270" s="129" t="s">
        <v>4461</v>
      </c>
      <c r="H270" s="129" t="s">
        <v>5152</v>
      </c>
      <c r="I270" s="129" t="s">
        <v>5839</v>
      </c>
      <c r="J270" s="129" t="s">
        <v>5839</v>
      </c>
      <c r="K270" s="129" t="s">
        <v>6528</v>
      </c>
      <c r="L270" s="129" t="s">
        <v>7222</v>
      </c>
      <c r="M270" s="129" t="s">
        <v>7913</v>
      </c>
      <c r="N270" s="129" t="s">
        <v>8599</v>
      </c>
      <c r="O270" s="129" t="s">
        <v>9274</v>
      </c>
      <c r="P270" s="129" t="s">
        <v>9904</v>
      </c>
    </row>
    <row r="271" spans="1:16" ht="21" thickBot="1">
      <c r="A271" t="str">
        <f t="shared" si="4"/>
        <v>Finanzas/Seguros</v>
      </c>
      <c r="B271" s="140" t="s">
        <v>74</v>
      </c>
      <c r="D271" s="129" t="s">
        <v>2418</v>
      </c>
      <c r="E271" s="129" t="s">
        <v>3099</v>
      </c>
      <c r="F271" s="129" t="s">
        <v>3766</v>
      </c>
      <c r="G271" s="129" t="s">
        <v>4462</v>
      </c>
      <c r="H271" s="129" t="s">
        <v>5153</v>
      </c>
      <c r="I271" s="129" t="s">
        <v>5840</v>
      </c>
      <c r="J271" s="129" t="s">
        <v>5840</v>
      </c>
      <c r="K271" s="129" t="s">
        <v>6529</v>
      </c>
      <c r="L271" s="129" t="s">
        <v>7223</v>
      </c>
      <c r="M271" s="129" t="s">
        <v>7914</v>
      </c>
      <c r="N271" s="129" t="s">
        <v>8600</v>
      </c>
      <c r="O271" s="129" t="s">
        <v>9275</v>
      </c>
      <c r="P271" s="129" t="s">
        <v>9905</v>
      </c>
    </row>
    <row r="272" spans="1:16" ht="21" thickBot="1">
      <c r="A272" t="str">
        <f t="shared" si="4"/>
        <v>bienes raíces</v>
      </c>
      <c r="B272" s="140" t="s">
        <v>1258</v>
      </c>
      <c r="D272" s="129" t="s">
        <v>2419</v>
      </c>
      <c r="E272" s="129" t="s">
        <v>3100</v>
      </c>
      <c r="F272" s="129" t="s">
        <v>3767</v>
      </c>
      <c r="G272" s="129" t="s">
        <v>4463</v>
      </c>
      <c r="H272" s="129" t="s">
        <v>5154</v>
      </c>
      <c r="I272" s="129" t="s">
        <v>5841</v>
      </c>
      <c r="J272" s="129" t="s">
        <v>5841</v>
      </c>
      <c r="K272" s="129" t="s">
        <v>6530</v>
      </c>
      <c r="L272" s="129" t="s">
        <v>7224</v>
      </c>
      <c r="M272" s="129" t="s">
        <v>7915</v>
      </c>
      <c r="N272" s="129" t="s">
        <v>8601</v>
      </c>
      <c r="O272" s="129" t="s">
        <v>9276</v>
      </c>
      <c r="P272" s="129" t="s">
        <v>9906</v>
      </c>
    </row>
    <row r="273" spans="1:16" ht="31.2" thickBot="1">
      <c r="A273" t="str">
        <f t="shared" si="4"/>
        <v>Transporte/correo</v>
      </c>
      <c r="B273" s="140" t="s">
        <v>61</v>
      </c>
      <c r="D273" s="129" t="s">
        <v>2420</v>
      </c>
      <c r="E273" s="129" t="s">
        <v>3101</v>
      </c>
      <c r="F273" s="129" t="s">
        <v>3768</v>
      </c>
      <c r="G273" s="129" t="s">
        <v>4464</v>
      </c>
      <c r="H273" s="129" t="s">
        <v>5155</v>
      </c>
      <c r="I273" s="129" t="s">
        <v>5842</v>
      </c>
      <c r="J273" s="129" t="s">
        <v>5842</v>
      </c>
      <c r="K273" s="129" t="s">
        <v>6531</v>
      </c>
      <c r="L273" s="129" t="s">
        <v>7225</v>
      </c>
      <c r="M273" s="129" t="s">
        <v>7916</v>
      </c>
      <c r="N273" s="129" t="s">
        <v>8602</v>
      </c>
      <c r="O273" s="129" t="s">
        <v>9277</v>
      </c>
      <c r="P273" s="129" t="s">
        <v>9907</v>
      </c>
    </row>
    <row r="274" spans="1:16" ht="21" thickBot="1">
      <c r="A274" t="str">
        <f t="shared" si="4"/>
        <v>telecomunicaciones</v>
      </c>
      <c r="B274" s="140" t="s">
        <v>1263</v>
      </c>
      <c r="D274" s="129" t="s">
        <v>2421</v>
      </c>
      <c r="E274" s="129" t="s">
        <v>3102</v>
      </c>
      <c r="F274" s="129" t="s">
        <v>3769</v>
      </c>
      <c r="G274" s="129" t="s">
        <v>4465</v>
      </c>
      <c r="H274" s="129" t="s">
        <v>5156</v>
      </c>
      <c r="I274" s="129" t="s">
        <v>5843</v>
      </c>
      <c r="J274" s="129" t="s">
        <v>5843</v>
      </c>
      <c r="K274" s="129" t="s">
        <v>6532</v>
      </c>
      <c r="L274" s="129" t="s">
        <v>7226</v>
      </c>
      <c r="M274" s="129" t="s">
        <v>7917</v>
      </c>
      <c r="N274" s="129" t="s">
        <v>8603</v>
      </c>
      <c r="O274" s="129" t="s">
        <v>6532</v>
      </c>
      <c r="P274" s="129" t="s">
        <v>9908</v>
      </c>
    </row>
    <row r="275" spans="1:16" ht="31.2" thickBot="1">
      <c r="A275" t="str">
        <f t="shared" si="4"/>
        <v>asuntos publicos</v>
      </c>
      <c r="B275" s="140" t="s">
        <v>1267</v>
      </c>
      <c r="D275" s="129" t="s">
        <v>2422</v>
      </c>
      <c r="E275" s="129" t="s">
        <v>3103</v>
      </c>
      <c r="F275" s="129" t="s">
        <v>3770</v>
      </c>
      <c r="G275" s="129" t="s">
        <v>4466</v>
      </c>
      <c r="H275" s="129" t="s">
        <v>5157</v>
      </c>
      <c r="I275" s="129" t="s">
        <v>5844</v>
      </c>
      <c r="J275" s="129" t="s">
        <v>5844</v>
      </c>
      <c r="K275" s="129" t="s">
        <v>6533</v>
      </c>
      <c r="L275" s="129" t="s">
        <v>7227</v>
      </c>
      <c r="M275" s="129" t="s">
        <v>7918</v>
      </c>
      <c r="N275" s="129" t="s">
        <v>8604</v>
      </c>
      <c r="O275" s="129" t="s">
        <v>9278</v>
      </c>
      <c r="P275" s="129" t="s">
        <v>9909</v>
      </c>
    </row>
    <row r="276" spans="1:16" ht="31.2" thickBot="1">
      <c r="A276" t="str">
        <f t="shared" si="4"/>
        <v>Educación/Investigación</v>
      </c>
      <c r="B276" s="140" t="s">
        <v>1270</v>
      </c>
      <c r="D276" s="129" t="s">
        <v>2423</v>
      </c>
      <c r="E276" s="129" t="s">
        <v>3104</v>
      </c>
      <c r="F276" s="129" t="s">
        <v>3771</v>
      </c>
      <c r="G276" s="129" t="s">
        <v>4467</v>
      </c>
      <c r="H276" s="129" t="s">
        <v>5158</v>
      </c>
      <c r="I276" s="129" t="s">
        <v>5845</v>
      </c>
      <c r="J276" s="129" t="s">
        <v>5845</v>
      </c>
      <c r="K276" s="129" t="s">
        <v>6534</v>
      </c>
      <c r="L276" s="129" t="s">
        <v>7228</v>
      </c>
      <c r="M276" s="129" t="s">
        <v>7919</v>
      </c>
      <c r="N276" s="129" t="s">
        <v>8605</v>
      </c>
      <c r="O276" s="129" t="s">
        <v>9279</v>
      </c>
      <c r="P276" s="129" t="s">
        <v>3104</v>
      </c>
    </row>
    <row r="277" spans="1:16" ht="41.4" thickBot="1">
      <c r="A277" t="str">
        <f t="shared" si="4"/>
        <v>Atención médica y bienestar</v>
      </c>
      <c r="B277" s="140" t="s">
        <v>1274</v>
      </c>
      <c r="D277" s="129" t="s">
        <v>2424</v>
      </c>
      <c r="E277" s="129" t="s">
        <v>3105</v>
      </c>
      <c r="F277" s="129" t="s">
        <v>3772</v>
      </c>
      <c r="G277" s="129" t="s">
        <v>4468</v>
      </c>
      <c r="H277" s="129" t="s">
        <v>5159</v>
      </c>
      <c r="I277" s="129" t="s">
        <v>5846</v>
      </c>
      <c r="J277" s="129" t="s">
        <v>5846</v>
      </c>
      <c r="K277" s="129" t="s">
        <v>6535</v>
      </c>
      <c r="L277" s="129" t="s">
        <v>7229</v>
      </c>
      <c r="M277" s="129" t="s">
        <v>7920</v>
      </c>
      <c r="N277" s="129" t="s">
        <v>8606</v>
      </c>
      <c r="O277" s="129" t="s">
        <v>9280</v>
      </c>
      <c r="P277" s="129" t="s">
        <v>9910</v>
      </c>
    </row>
    <row r="278" spans="1:16" ht="61.8" thickBot="1">
      <c r="A278" t="str">
        <f t="shared" si="4"/>
        <v>Organizaciones de miembros no clasificadas en otra parte</v>
      </c>
      <c r="B278" s="140" t="s">
        <v>1277</v>
      </c>
      <c r="D278" s="129" t="s">
        <v>2425</v>
      </c>
      <c r="E278" s="129" t="s">
        <v>3106</v>
      </c>
      <c r="F278" s="129" t="s">
        <v>3773</v>
      </c>
      <c r="G278" s="129" t="s">
        <v>4469</v>
      </c>
      <c r="H278" s="129" t="s">
        <v>5160</v>
      </c>
      <c r="I278" s="129" t="s">
        <v>5847</v>
      </c>
      <c r="J278" s="129" t="s">
        <v>5847</v>
      </c>
      <c r="K278" s="129" t="s">
        <v>6536</v>
      </c>
      <c r="L278" s="129" t="s">
        <v>7230</v>
      </c>
      <c r="M278" s="129" t="s">
        <v>7921</v>
      </c>
      <c r="N278" s="129" t="s">
        <v>8607</v>
      </c>
      <c r="O278" s="129" t="s">
        <v>9281</v>
      </c>
      <c r="P278" s="129" t="s">
        <v>9911</v>
      </c>
    </row>
    <row r="279" spans="1:16" ht="31.2" thickBot="1">
      <c r="A279" t="str">
        <f t="shared" si="4"/>
        <v>Servicio empresarial</v>
      </c>
      <c r="B279" s="140" t="s">
        <v>1281</v>
      </c>
      <c r="D279" s="129" t="s">
        <v>2426</v>
      </c>
      <c r="E279" s="129" t="s">
        <v>3107</v>
      </c>
      <c r="F279" s="129" t="s">
        <v>3774</v>
      </c>
      <c r="G279" s="129" t="s">
        <v>4470</v>
      </c>
      <c r="H279" s="129" t="s">
        <v>5161</v>
      </c>
      <c r="I279" s="129" t="s">
        <v>5848</v>
      </c>
      <c r="J279" s="129" t="s">
        <v>5848</v>
      </c>
      <c r="K279" s="129" t="s">
        <v>6537</v>
      </c>
      <c r="L279" s="129" t="s">
        <v>7231</v>
      </c>
      <c r="M279" s="129" t="s">
        <v>7922</v>
      </c>
      <c r="N279" s="129" t="s">
        <v>8608</v>
      </c>
      <c r="O279" s="129" t="s">
        <v>9282</v>
      </c>
      <c r="P279" s="129" t="s">
        <v>9912</v>
      </c>
    </row>
    <row r="280" spans="1:16" ht="21" thickBot="1">
      <c r="A280" t="str">
        <f t="shared" si="4"/>
        <v>Servicio personal</v>
      </c>
      <c r="B280" s="140" t="s">
        <v>1285</v>
      </c>
      <c r="D280" s="129" t="s">
        <v>2427</v>
      </c>
      <c r="E280" s="129" t="s">
        <v>3108</v>
      </c>
      <c r="F280" s="129" t="s">
        <v>3775</v>
      </c>
      <c r="G280" s="129" t="s">
        <v>4471</v>
      </c>
      <c r="H280" s="129" t="s">
        <v>5162</v>
      </c>
      <c r="I280" s="129" t="s">
        <v>5849</v>
      </c>
      <c r="J280" s="129" t="s">
        <v>5849</v>
      </c>
      <c r="K280" s="129" t="s">
        <v>6538</v>
      </c>
      <c r="L280" s="129" t="s">
        <v>7232</v>
      </c>
      <c r="M280" s="129" t="s">
        <v>7923</v>
      </c>
      <c r="N280" s="129" t="s">
        <v>8609</v>
      </c>
      <c r="O280" s="129" t="s">
        <v>9283</v>
      </c>
      <c r="P280" s="129" t="s">
        <v>9913</v>
      </c>
    </row>
    <row r="281" spans="1:16" ht="21" thickBot="1">
      <c r="A281" t="str">
        <f t="shared" si="4"/>
        <v>Material de oficina</v>
      </c>
      <c r="B281" s="140" t="s">
        <v>1288</v>
      </c>
      <c r="D281" s="129" t="s">
        <v>2428</v>
      </c>
      <c r="E281" s="129" t="s">
        <v>3109</v>
      </c>
      <c r="F281" s="129" t="s">
        <v>3776</v>
      </c>
      <c r="G281" s="129" t="s">
        <v>4472</v>
      </c>
      <c r="H281" s="129" t="s">
        <v>5163</v>
      </c>
      <c r="I281" s="129" t="s">
        <v>5850</v>
      </c>
      <c r="J281" s="129" t="s">
        <v>5850</v>
      </c>
      <c r="K281" s="129" t="s">
        <v>6539</v>
      </c>
      <c r="L281" s="129" t="s">
        <v>7233</v>
      </c>
      <c r="M281" s="129" t="s">
        <v>7924</v>
      </c>
      <c r="N281" s="129" t="s">
        <v>8610</v>
      </c>
      <c r="O281" s="129" t="s">
        <v>9284</v>
      </c>
      <c r="P281" s="129" t="s">
        <v>9914</v>
      </c>
    </row>
    <row r="282" spans="1:16" ht="31.2" thickBot="1">
      <c r="A282" t="str">
        <f t="shared" si="4"/>
        <v>Clasificación desconocida</v>
      </c>
      <c r="B282" s="140" t="s">
        <v>1292</v>
      </c>
      <c r="D282" s="129" t="s">
        <v>2429</v>
      </c>
      <c r="E282" s="129" t="s">
        <v>3110</v>
      </c>
      <c r="F282" s="129" t="s">
        <v>3777</v>
      </c>
      <c r="G282" s="129" t="s">
        <v>4473</v>
      </c>
      <c r="H282" s="129" t="s">
        <v>5164</v>
      </c>
      <c r="I282" s="129" t="s">
        <v>5851</v>
      </c>
      <c r="J282" s="129" t="s">
        <v>5851</v>
      </c>
      <c r="K282" s="129" t="s">
        <v>6540</v>
      </c>
      <c r="L282" s="129" t="s">
        <v>7234</v>
      </c>
      <c r="M282" s="129" t="s">
        <v>7925</v>
      </c>
      <c r="N282" s="129" t="s">
        <v>8611</v>
      </c>
      <c r="O282" s="129" t="s">
        <v>9285</v>
      </c>
      <c r="P282" s="129" t="s">
        <v>9915</v>
      </c>
    </row>
    <row r="283" spans="1:16" ht="21" thickBot="1">
      <c r="A283" t="str">
        <f t="shared" si="4"/>
        <v>Cultivos agrícolas</v>
      </c>
      <c r="B283" s="141" t="s">
        <v>1153</v>
      </c>
      <c r="D283" s="129" t="s">
        <v>2430</v>
      </c>
      <c r="E283" s="129" t="s">
        <v>3111</v>
      </c>
      <c r="F283" s="129" t="s">
        <v>3778</v>
      </c>
      <c r="G283" s="129" t="s">
        <v>4474</v>
      </c>
      <c r="H283" s="129" t="s">
        <v>5165</v>
      </c>
      <c r="I283" s="129" t="s">
        <v>5852</v>
      </c>
      <c r="J283" s="129" t="s">
        <v>5852</v>
      </c>
      <c r="K283" s="129" t="s">
        <v>6541</v>
      </c>
      <c r="L283" s="129" t="s">
        <v>7235</v>
      </c>
      <c r="M283" s="129" t="s">
        <v>7926</v>
      </c>
      <c r="N283" s="129" t="s">
        <v>8612</v>
      </c>
      <c r="O283" s="129" t="s">
        <v>9286</v>
      </c>
      <c r="P283" s="129" t="s">
        <v>9916</v>
      </c>
    </row>
    <row r="284" spans="1:16" ht="21" thickBot="1">
      <c r="A284" t="str">
        <f t="shared" si="4"/>
        <v>Ganado</v>
      </c>
      <c r="B284" s="141" t="s">
        <v>1157</v>
      </c>
      <c r="D284" s="129" t="s">
        <v>2431</v>
      </c>
      <c r="E284" s="129" t="s">
        <v>3112</v>
      </c>
      <c r="F284" s="129" t="s">
        <v>3779</v>
      </c>
      <c r="G284" s="129" t="s">
        <v>4475</v>
      </c>
      <c r="H284" s="129" t="s">
        <v>5166</v>
      </c>
      <c r="I284" s="129" t="s">
        <v>5853</v>
      </c>
      <c r="J284" s="129" t="s">
        <v>5853</v>
      </c>
      <c r="K284" s="129" t="s">
        <v>6542</v>
      </c>
      <c r="L284" s="129" t="s">
        <v>7236</v>
      </c>
      <c r="M284" s="129" t="s">
        <v>7927</v>
      </c>
      <c r="N284" s="129" t="s">
        <v>8613</v>
      </c>
      <c r="O284" s="129" t="s">
        <v>9287</v>
      </c>
      <c r="P284" s="129" t="s">
        <v>3112</v>
      </c>
    </row>
    <row r="285" spans="1:16" ht="41.4" thickBot="1">
      <c r="A285" t="str">
        <f t="shared" si="4"/>
        <v>servicios agricolas</v>
      </c>
      <c r="B285" s="141" t="s">
        <v>1161</v>
      </c>
      <c r="D285" s="129" t="s">
        <v>2432</v>
      </c>
      <c r="E285" s="129" t="s">
        <v>3113</v>
      </c>
      <c r="F285" s="129" t="s">
        <v>3780</v>
      </c>
      <c r="G285" s="129" t="s">
        <v>4476</v>
      </c>
      <c r="H285" s="129" t="s">
        <v>5167</v>
      </c>
      <c r="I285" s="129" t="s">
        <v>5854</v>
      </c>
      <c r="J285" s="129" t="s">
        <v>5854</v>
      </c>
      <c r="K285" s="129" t="s">
        <v>6543</v>
      </c>
      <c r="L285" s="129" t="s">
        <v>7237</v>
      </c>
      <c r="M285" s="129" t="s">
        <v>7928</v>
      </c>
      <c r="N285" s="129" t="s">
        <v>8614</v>
      </c>
      <c r="O285" s="129" t="s">
        <v>9288</v>
      </c>
      <c r="P285" s="129" t="s">
        <v>9917</v>
      </c>
    </row>
    <row r="286" spans="1:16" ht="21" thickBot="1">
      <c r="A286" t="str">
        <f t="shared" si="4"/>
        <v>silvicultura</v>
      </c>
      <c r="B286" s="141" t="s">
        <v>1165</v>
      </c>
      <c r="D286" s="129" t="s">
        <v>2433</v>
      </c>
      <c r="E286" s="129" t="s">
        <v>1165</v>
      </c>
      <c r="F286" s="129" t="s">
        <v>3781</v>
      </c>
      <c r="G286" s="129" t="s">
        <v>4477</v>
      </c>
      <c r="H286" s="129" t="s">
        <v>5168</v>
      </c>
      <c r="I286" s="129" t="s">
        <v>5855</v>
      </c>
      <c r="J286" s="129" t="s">
        <v>5855</v>
      </c>
      <c r="K286" s="129" t="s">
        <v>6544</v>
      </c>
      <c r="L286" s="129" t="s">
        <v>7238</v>
      </c>
      <c r="M286" s="129" t="s">
        <v>7929</v>
      </c>
      <c r="N286" s="129" t="s">
        <v>8615</v>
      </c>
      <c r="O286" s="129" t="s">
        <v>9289</v>
      </c>
      <c r="P286" s="129" t="s">
        <v>9918</v>
      </c>
    </row>
    <row r="287" spans="1:16" ht="21" thickBot="1">
      <c r="A287" t="str">
        <f t="shared" si="4"/>
        <v>pesquería</v>
      </c>
      <c r="B287" s="141" t="s">
        <v>1169</v>
      </c>
      <c r="D287" s="129" t="s">
        <v>2434</v>
      </c>
      <c r="E287" s="129" t="s">
        <v>1169</v>
      </c>
      <c r="F287" s="129" t="s">
        <v>3782</v>
      </c>
      <c r="G287" s="129" t="s">
        <v>4478</v>
      </c>
      <c r="H287" s="129" t="s">
        <v>5169</v>
      </c>
      <c r="I287" s="129" t="s">
        <v>5856</v>
      </c>
      <c r="J287" s="129" t="s">
        <v>5856</v>
      </c>
      <c r="K287" s="129" t="s">
        <v>6545</v>
      </c>
      <c r="L287" s="129" t="s">
        <v>7239</v>
      </c>
      <c r="M287" s="129" t="s">
        <v>7930</v>
      </c>
      <c r="N287" s="129" t="s">
        <v>8616</v>
      </c>
      <c r="O287" s="129" t="s">
        <v>9290</v>
      </c>
      <c r="P287" s="129" t="s">
        <v>9919</v>
      </c>
    </row>
    <row r="288" spans="1:16" ht="41.4" thickBot="1">
      <c r="A288" t="str">
        <f t="shared" si="4"/>
        <v>Carbón, petróleo crudo, gas natural</v>
      </c>
      <c r="B288" s="141" t="s">
        <v>1173</v>
      </c>
      <c r="D288" s="129" t="s">
        <v>2435</v>
      </c>
      <c r="E288" s="129" t="s">
        <v>3114</v>
      </c>
      <c r="F288" s="129" t="s">
        <v>3783</v>
      </c>
      <c r="G288" s="129" t="s">
        <v>4479</v>
      </c>
      <c r="H288" s="129" t="s">
        <v>5170</v>
      </c>
      <c r="I288" s="129" t="s">
        <v>5857</v>
      </c>
      <c r="J288" s="129" t="s">
        <v>5857</v>
      </c>
      <c r="K288" s="129" t="s">
        <v>6546</v>
      </c>
      <c r="L288" s="129" t="s">
        <v>7240</v>
      </c>
      <c r="M288" s="129" t="s">
        <v>7931</v>
      </c>
      <c r="N288" s="129" t="s">
        <v>8617</v>
      </c>
      <c r="O288" s="129" t="s">
        <v>9291</v>
      </c>
      <c r="P288" s="129" t="s">
        <v>9920</v>
      </c>
    </row>
    <row r="289" spans="1:16" ht="21" thickBot="1">
      <c r="A289" t="str">
        <f t="shared" si="4"/>
        <v>Otra minería</v>
      </c>
      <c r="B289" s="141" t="s">
        <v>1176</v>
      </c>
      <c r="D289" s="129" t="s">
        <v>2436</v>
      </c>
      <c r="E289" s="129" t="s">
        <v>3115</v>
      </c>
      <c r="F289" s="129" t="s">
        <v>3784</v>
      </c>
      <c r="G289" s="129" t="s">
        <v>4480</v>
      </c>
      <c r="H289" s="129" t="s">
        <v>5171</v>
      </c>
      <c r="I289" s="129" t="s">
        <v>5858</v>
      </c>
      <c r="J289" s="129" t="s">
        <v>5858</v>
      </c>
      <c r="K289" s="129" t="s">
        <v>6547</v>
      </c>
      <c r="L289" s="129" t="s">
        <v>7241</v>
      </c>
      <c r="M289" s="129" t="s">
        <v>7932</v>
      </c>
      <c r="N289" s="129" t="s">
        <v>8618</v>
      </c>
      <c r="O289" s="129" t="s">
        <v>9292</v>
      </c>
      <c r="P289" s="129" t="s">
        <v>9921</v>
      </c>
    </row>
    <row r="290" spans="1:16" ht="21" thickBot="1">
      <c r="A290" t="str">
        <f t="shared" si="4"/>
        <v>comestibles</v>
      </c>
      <c r="B290" s="141" t="s">
        <v>1181</v>
      </c>
      <c r="D290" s="129" t="s">
        <v>2437</v>
      </c>
      <c r="E290" s="129" t="s">
        <v>3116</v>
      </c>
      <c r="F290" s="129" t="s">
        <v>3785</v>
      </c>
      <c r="G290" s="129" t="s">
        <v>4481</v>
      </c>
      <c r="H290" s="129" t="s">
        <v>5172</v>
      </c>
      <c r="I290" s="129" t="s">
        <v>5859</v>
      </c>
      <c r="J290" s="129" t="s">
        <v>5859</v>
      </c>
      <c r="K290" s="129" t="s">
        <v>6548</v>
      </c>
      <c r="L290" s="129" t="s">
        <v>7242</v>
      </c>
      <c r="M290" s="129" t="s">
        <v>7933</v>
      </c>
      <c r="N290" s="129" t="s">
        <v>8619</v>
      </c>
      <c r="O290" s="129" t="s">
        <v>9293</v>
      </c>
      <c r="P290" s="129" t="s">
        <v>9922</v>
      </c>
    </row>
    <row r="291" spans="1:16" ht="18.600000000000001" thickBot="1">
      <c r="A291" t="str">
        <f t="shared" si="4"/>
        <v>bebida</v>
      </c>
      <c r="B291" s="141" t="s">
        <v>1185</v>
      </c>
      <c r="D291" s="129" t="s">
        <v>2438</v>
      </c>
      <c r="E291" s="129" t="s">
        <v>1185</v>
      </c>
      <c r="F291" s="129" t="s">
        <v>3786</v>
      </c>
      <c r="G291" s="129" t="s">
        <v>4482</v>
      </c>
      <c r="H291" s="129" t="s">
        <v>5173</v>
      </c>
      <c r="I291" s="129" t="s">
        <v>5860</v>
      </c>
      <c r="J291" s="129" t="s">
        <v>5860</v>
      </c>
      <c r="K291" s="129" t="s">
        <v>6549</v>
      </c>
      <c r="L291" s="129" t="s">
        <v>7243</v>
      </c>
      <c r="M291" s="129" t="s">
        <v>7934</v>
      </c>
      <c r="N291" s="129" t="s">
        <v>8620</v>
      </c>
      <c r="O291" s="129" t="s">
        <v>9294</v>
      </c>
      <c r="P291" s="129" t="s">
        <v>9923</v>
      </c>
    </row>
    <row r="292" spans="1:16" ht="61.8" thickBot="1">
      <c r="A292" t="str">
        <f t="shared" si="4"/>
        <v>Piensos y Fertilizantes Orgánicos (excepto enumerados por separado)</v>
      </c>
      <c r="B292" s="141" t="s">
        <v>1189</v>
      </c>
      <c r="D292" s="129" t="s">
        <v>2439</v>
      </c>
      <c r="E292" s="129" t="s">
        <v>3117</v>
      </c>
      <c r="F292" s="129" t="s">
        <v>3787</v>
      </c>
      <c r="G292" s="129" t="s">
        <v>4483</v>
      </c>
      <c r="H292" s="129" t="s">
        <v>5174</v>
      </c>
      <c r="I292" s="129" t="s">
        <v>5861</v>
      </c>
      <c r="J292" s="129" t="s">
        <v>5861</v>
      </c>
      <c r="K292" s="129" t="s">
        <v>6550</v>
      </c>
      <c r="L292" s="129" t="s">
        <v>7244</v>
      </c>
      <c r="M292" s="129" t="s">
        <v>7935</v>
      </c>
      <c r="N292" s="129" t="s">
        <v>8621</v>
      </c>
      <c r="O292" s="129" t="s">
        <v>9295</v>
      </c>
      <c r="P292" s="129" t="s">
        <v>9924</v>
      </c>
    </row>
    <row r="293" spans="1:16" ht="18.600000000000001" thickBot="1">
      <c r="A293" t="str">
        <f t="shared" si="4"/>
        <v>tabaco</v>
      </c>
      <c r="B293" s="141" t="s">
        <v>1192</v>
      </c>
      <c r="D293" s="129" t="s">
        <v>2440</v>
      </c>
      <c r="E293" s="129" t="s">
        <v>3118</v>
      </c>
      <c r="F293" s="129" t="s">
        <v>3788</v>
      </c>
      <c r="G293" s="129" t="s">
        <v>4484</v>
      </c>
      <c r="H293" s="129" t="s">
        <v>5175</v>
      </c>
      <c r="I293" s="129" t="s">
        <v>5862</v>
      </c>
      <c r="J293" s="129" t="s">
        <v>5862</v>
      </c>
      <c r="K293" s="129" t="s">
        <v>6551</v>
      </c>
      <c r="L293" s="129" t="s">
        <v>7245</v>
      </c>
      <c r="M293" s="129" t="s">
        <v>7936</v>
      </c>
      <c r="N293" s="129" t="s">
        <v>8622</v>
      </c>
      <c r="O293" s="129" t="s">
        <v>9296</v>
      </c>
      <c r="P293" s="129" t="s">
        <v>9925</v>
      </c>
    </row>
    <row r="294" spans="1:16" ht="41.4" thickBot="1">
      <c r="A294" t="str">
        <f t="shared" si="4"/>
        <v>productos de la industria textil</v>
      </c>
      <c r="B294" s="141" t="s">
        <v>1195</v>
      </c>
      <c r="D294" s="129" t="s">
        <v>2441</v>
      </c>
      <c r="E294" s="129" t="s">
        <v>3119</v>
      </c>
      <c r="F294" s="129" t="s">
        <v>3789</v>
      </c>
      <c r="G294" s="129" t="s">
        <v>4485</v>
      </c>
      <c r="H294" s="129" t="s">
        <v>5176</v>
      </c>
      <c r="I294" s="129" t="s">
        <v>5863</v>
      </c>
      <c r="J294" s="129" t="s">
        <v>5863</v>
      </c>
      <c r="K294" s="129" t="s">
        <v>6552</v>
      </c>
      <c r="L294" s="129" t="s">
        <v>7246</v>
      </c>
      <c r="M294" s="129" t="s">
        <v>7937</v>
      </c>
      <c r="N294" s="129" t="s">
        <v>8623</v>
      </c>
      <c r="O294" s="129" t="s">
        <v>9297</v>
      </c>
      <c r="P294" s="129" t="s">
        <v>9926</v>
      </c>
    </row>
    <row r="295" spans="1:16" ht="61.8" thickBot="1">
      <c r="A295" t="str">
        <f t="shared" si="4"/>
        <v>Prendas de vestir y otros productos textiles confeccionados</v>
      </c>
      <c r="B295" s="141" t="s">
        <v>1198</v>
      </c>
      <c r="D295" s="129" t="s">
        <v>2442</v>
      </c>
      <c r="E295" s="129" t="s">
        <v>3120</v>
      </c>
      <c r="F295" s="129" t="s">
        <v>3790</v>
      </c>
      <c r="G295" s="129" t="s">
        <v>4486</v>
      </c>
      <c r="H295" s="129" t="s">
        <v>5177</v>
      </c>
      <c r="I295" s="129" t="s">
        <v>5864</v>
      </c>
      <c r="J295" s="129" t="s">
        <v>5864</v>
      </c>
      <c r="K295" s="129" t="s">
        <v>6553</v>
      </c>
      <c r="L295" s="129" t="s">
        <v>7247</v>
      </c>
      <c r="M295" s="129" t="s">
        <v>7938</v>
      </c>
      <c r="N295" s="129" t="s">
        <v>8624</v>
      </c>
      <c r="O295" s="129" t="s">
        <v>9298</v>
      </c>
      <c r="P295" s="129" t="s">
        <v>9927</v>
      </c>
    </row>
    <row r="296" spans="1:16" ht="31.2" thickBot="1">
      <c r="A296" t="str">
        <f t="shared" si="4"/>
        <v>Madera y productos de madera</v>
      </c>
      <c r="B296" s="141" t="s">
        <v>1202</v>
      </c>
      <c r="D296" s="129" t="s">
        <v>2443</v>
      </c>
      <c r="E296" s="129" t="s">
        <v>3121</v>
      </c>
      <c r="F296" s="129" t="s">
        <v>3791</v>
      </c>
      <c r="G296" s="129" t="s">
        <v>4487</v>
      </c>
      <c r="H296" s="129" t="s">
        <v>5178</v>
      </c>
      <c r="I296" s="129" t="s">
        <v>5865</v>
      </c>
      <c r="J296" s="129" t="s">
        <v>5865</v>
      </c>
      <c r="K296" s="129" t="s">
        <v>6554</v>
      </c>
      <c r="L296" s="129" t="s">
        <v>7248</v>
      </c>
      <c r="M296" s="129" t="s">
        <v>7939</v>
      </c>
      <c r="N296" s="129" t="s">
        <v>8625</v>
      </c>
      <c r="O296" s="129" t="s">
        <v>9299</v>
      </c>
      <c r="P296" s="129" t="s">
        <v>9928</v>
      </c>
    </row>
    <row r="297" spans="1:16" ht="31.2" thickBot="1">
      <c r="A297" t="str">
        <f t="shared" si="4"/>
        <v>Equipamiento mobiliario</v>
      </c>
      <c r="B297" s="141" t="s">
        <v>1205</v>
      </c>
      <c r="D297" s="129" t="s">
        <v>2444</v>
      </c>
      <c r="E297" s="129" t="s">
        <v>3122</v>
      </c>
      <c r="F297" s="129" t="s">
        <v>3792</v>
      </c>
      <c r="G297" s="129" t="s">
        <v>4488</v>
      </c>
      <c r="H297" s="129" t="s">
        <v>5179</v>
      </c>
      <c r="I297" s="129" t="s">
        <v>5866</v>
      </c>
      <c r="J297" s="129" t="s">
        <v>5866</v>
      </c>
      <c r="K297" s="129" t="s">
        <v>6555</v>
      </c>
      <c r="L297" s="129" t="s">
        <v>7249</v>
      </c>
      <c r="M297" s="129" t="s">
        <v>7940</v>
      </c>
      <c r="N297" s="129" t="s">
        <v>8626</v>
      </c>
      <c r="O297" s="129" t="s">
        <v>9300</v>
      </c>
      <c r="P297" s="129" t="s">
        <v>9929</v>
      </c>
    </row>
    <row r="298" spans="1:16" ht="51.6" thickBot="1">
      <c r="A298" t="str">
        <f t="shared" si="4"/>
        <v>Pulpa/Papel/Cartón/Papel convertido</v>
      </c>
      <c r="B298" s="141" t="s">
        <v>1209</v>
      </c>
      <c r="D298" s="129" t="s">
        <v>2445</v>
      </c>
      <c r="E298" s="129" t="s">
        <v>3123</v>
      </c>
      <c r="F298" s="129" t="s">
        <v>3793</v>
      </c>
      <c r="G298" s="129" t="s">
        <v>4489</v>
      </c>
      <c r="H298" s="129" t="s">
        <v>5180</v>
      </c>
      <c r="I298" s="129" t="s">
        <v>5867</v>
      </c>
      <c r="J298" s="129" t="s">
        <v>5867</v>
      </c>
      <c r="K298" s="129" t="s">
        <v>6556</v>
      </c>
      <c r="L298" s="129" t="s">
        <v>7250</v>
      </c>
      <c r="M298" s="129" t="s">
        <v>7941</v>
      </c>
      <c r="N298" s="129" t="s">
        <v>8627</v>
      </c>
      <c r="O298" s="129" t="s">
        <v>9301</v>
      </c>
      <c r="P298" s="129" t="s">
        <v>9930</v>
      </c>
    </row>
    <row r="299" spans="1:16" ht="31.2" thickBot="1">
      <c r="A299" t="str">
        <f t="shared" si="4"/>
        <v>productos de papel procesados</v>
      </c>
      <c r="B299" s="141" t="s">
        <v>1213</v>
      </c>
      <c r="D299" s="129" t="s">
        <v>2446</v>
      </c>
      <c r="E299" s="129" t="s">
        <v>3124</v>
      </c>
      <c r="F299" s="129" t="s">
        <v>3794</v>
      </c>
      <c r="G299" s="129" t="s">
        <v>4490</v>
      </c>
      <c r="H299" s="129" t="s">
        <v>5181</v>
      </c>
      <c r="I299" s="129" t="s">
        <v>5868</v>
      </c>
      <c r="J299" s="129" t="s">
        <v>5868</v>
      </c>
      <c r="K299" s="129" t="s">
        <v>6557</v>
      </c>
      <c r="L299" s="129" t="s">
        <v>7251</v>
      </c>
      <c r="M299" s="129" t="s">
        <v>7942</v>
      </c>
      <c r="N299" s="129" t="s">
        <v>8628</v>
      </c>
      <c r="O299" s="129" t="s">
        <v>9302</v>
      </c>
      <c r="P299" s="129" t="s">
        <v>9931</v>
      </c>
    </row>
    <row r="300" spans="1:16" ht="51.6" thickBot="1">
      <c r="A300" t="str">
        <f t="shared" si="4"/>
        <v>Imprenta, platería, encuadernación</v>
      </c>
      <c r="B300" s="141" t="s">
        <v>1216</v>
      </c>
      <c r="D300" s="129" t="s">
        <v>2447</v>
      </c>
      <c r="E300" s="129" t="s">
        <v>3125</v>
      </c>
      <c r="F300" s="129" t="s">
        <v>3795</v>
      </c>
      <c r="G300" s="129" t="s">
        <v>4491</v>
      </c>
      <c r="H300" s="129" t="s">
        <v>5182</v>
      </c>
      <c r="I300" s="129" t="s">
        <v>5869</v>
      </c>
      <c r="J300" s="129" t="s">
        <v>5869</v>
      </c>
      <c r="K300" s="129" t="s">
        <v>6558</v>
      </c>
      <c r="L300" s="129" t="s">
        <v>7252</v>
      </c>
      <c r="M300" s="129" t="s">
        <v>7943</v>
      </c>
      <c r="N300" s="129" t="s">
        <v>8629</v>
      </c>
      <c r="O300" s="129" t="s">
        <v>9303</v>
      </c>
      <c r="P300" s="129" t="s">
        <v>9932</v>
      </c>
    </row>
    <row r="301" spans="1:16" ht="21" thickBot="1">
      <c r="A301" t="str">
        <f t="shared" si="4"/>
        <v>fertilizante químico</v>
      </c>
      <c r="B301" s="141" t="s">
        <v>1220</v>
      </c>
      <c r="D301" s="129" t="s">
        <v>2448</v>
      </c>
      <c r="E301" s="129" t="s">
        <v>3126</v>
      </c>
      <c r="F301" s="129" t="s">
        <v>3796</v>
      </c>
      <c r="G301" s="129" t="s">
        <v>4492</v>
      </c>
      <c r="H301" s="129" t="s">
        <v>5183</v>
      </c>
      <c r="I301" s="129" t="s">
        <v>5870</v>
      </c>
      <c r="J301" s="129" t="s">
        <v>5870</v>
      </c>
      <c r="K301" s="129" t="s">
        <v>6559</v>
      </c>
      <c r="L301" s="129" t="s">
        <v>7253</v>
      </c>
      <c r="M301" s="129" t="s">
        <v>7944</v>
      </c>
      <c r="N301" s="129" t="s">
        <v>8630</v>
      </c>
      <c r="O301" s="129" t="s">
        <v>9304</v>
      </c>
      <c r="P301" s="129" t="s">
        <v>3126</v>
      </c>
    </row>
    <row r="302" spans="1:16" ht="31.2" thickBot="1">
      <c r="A302" t="str">
        <f t="shared" si="4"/>
        <v>Productos químicos inorgánicos</v>
      </c>
      <c r="B302" s="141" t="s">
        <v>41</v>
      </c>
      <c r="D302" s="129" t="s">
        <v>2449</v>
      </c>
      <c r="E302" s="129" t="s">
        <v>3127</v>
      </c>
      <c r="F302" s="129" t="s">
        <v>3797</v>
      </c>
      <c r="G302" s="129" t="s">
        <v>4493</v>
      </c>
      <c r="H302" s="129" t="s">
        <v>5184</v>
      </c>
      <c r="I302" s="129" t="s">
        <v>5871</v>
      </c>
      <c r="J302" s="129" t="s">
        <v>5871</v>
      </c>
      <c r="K302" s="129" t="s">
        <v>6560</v>
      </c>
      <c r="L302" s="129" t="s">
        <v>7254</v>
      </c>
      <c r="M302" s="129" t="s">
        <v>7945</v>
      </c>
      <c r="N302" s="129" t="s">
        <v>8631</v>
      </c>
      <c r="O302" s="129" t="s">
        <v>9305</v>
      </c>
      <c r="P302" s="129" t="s">
        <v>9933</v>
      </c>
    </row>
    <row r="303" spans="1:16" ht="41.4" thickBot="1">
      <c r="A303" t="str">
        <f t="shared" si="4"/>
        <v>Productos petroquímicos básicos</v>
      </c>
      <c r="B303" s="141" t="s">
        <v>1228</v>
      </c>
      <c r="D303" s="129" t="s">
        <v>2450</v>
      </c>
      <c r="E303" s="129" t="s">
        <v>3128</v>
      </c>
      <c r="F303" s="129" t="s">
        <v>3798</v>
      </c>
      <c r="G303" s="129" t="s">
        <v>4494</v>
      </c>
      <c r="H303" s="129" t="s">
        <v>5185</v>
      </c>
      <c r="I303" s="129" t="s">
        <v>5872</v>
      </c>
      <c r="J303" s="129" t="s">
        <v>5872</v>
      </c>
      <c r="K303" s="129" t="s">
        <v>6561</v>
      </c>
      <c r="L303" s="129" t="s">
        <v>7255</v>
      </c>
      <c r="M303" s="129" t="s">
        <v>7946</v>
      </c>
      <c r="N303" s="129" t="s">
        <v>8632</v>
      </c>
      <c r="O303" s="129" t="s">
        <v>9306</v>
      </c>
      <c r="P303" s="129" t="s">
        <v>9934</v>
      </c>
    </row>
    <row r="304" spans="1:16" ht="92.4" thickBot="1">
      <c r="A304" t="str">
        <f t="shared" si="4"/>
        <v>Productos químicos orgánicos (excepto productos petroquímicos básicos y resinas sintéticas)</v>
      </c>
      <c r="B304" s="141" t="s">
        <v>1233</v>
      </c>
      <c r="D304" s="129" t="s">
        <v>2451</v>
      </c>
      <c r="E304" s="129" t="s">
        <v>3129</v>
      </c>
      <c r="F304" s="129" t="s">
        <v>3799</v>
      </c>
      <c r="G304" s="129" t="s">
        <v>4495</v>
      </c>
      <c r="H304" s="129" t="s">
        <v>5186</v>
      </c>
      <c r="I304" s="129" t="s">
        <v>5873</v>
      </c>
      <c r="J304" s="129" t="s">
        <v>5873</v>
      </c>
      <c r="K304" s="129" t="s">
        <v>6562</v>
      </c>
      <c r="L304" s="129" t="s">
        <v>7256</v>
      </c>
      <c r="M304" s="129" t="s">
        <v>7947</v>
      </c>
      <c r="N304" s="129" t="s">
        <v>8633</v>
      </c>
      <c r="O304" s="129" t="s">
        <v>9307</v>
      </c>
      <c r="P304" s="129" t="s">
        <v>9935</v>
      </c>
    </row>
    <row r="305" spans="1:16" ht="21" thickBot="1">
      <c r="A305" t="str">
        <f t="shared" si="4"/>
        <v>resina sintética</v>
      </c>
      <c r="B305" s="141" t="s">
        <v>1236</v>
      </c>
      <c r="D305" s="129" t="s">
        <v>2452</v>
      </c>
      <c r="E305" s="129" t="s">
        <v>1236</v>
      </c>
      <c r="F305" s="129" t="s">
        <v>3800</v>
      </c>
      <c r="G305" s="129" t="s">
        <v>4496</v>
      </c>
      <c r="H305" s="129" t="s">
        <v>5187</v>
      </c>
      <c r="I305" s="129" t="s">
        <v>5874</v>
      </c>
      <c r="J305" s="129" t="s">
        <v>5874</v>
      </c>
      <c r="K305" s="129" t="s">
        <v>6563</v>
      </c>
      <c r="L305" s="129" t="s">
        <v>7257</v>
      </c>
      <c r="M305" s="129" t="s">
        <v>7948</v>
      </c>
      <c r="N305" s="129" t="s">
        <v>8634</v>
      </c>
      <c r="O305" s="129" t="s">
        <v>9308</v>
      </c>
      <c r="P305" s="129" t="s">
        <v>9936</v>
      </c>
    </row>
    <row r="306" spans="1:16" ht="21" thickBot="1">
      <c r="A306" t="str">
        <f t="shared" si="4"/>
        <v>Fibra química</v>
      </c>
      <c r="B306" s="141" t="s">
        <v>1240</v>
      </c>
      <c r="D306" s="129" t="s">
        <v>2453</v>
      </c>
      <c r="E306" s="129" t="s">
        <v>3130</v>
      </c>
      <c r="F306" s="129" t="s">
        <v>3801</v>
      </c>
      <c r="G306" s="129" t="s">
        <v>4497</v>
      </c>
      <c r="H306" s="129" t="s">
        <v>5188</v>
      </c>
      <c r="I306" s="129" t="s">
        <v>5875</v>
      </c>
      <c r="J306" s="129" t="s">
        <v>5875</v>
      </c>
      <c r="K306" s="129" t="s">
        <v>6564</v>
      </c>
      <c r="L306" s="129" t="s">
        <v>7258</v>
      </c>
      <c r="M306" s="129" t="s">
        <v>7949</v>
      </c>
      <c r="N306" s="129" t="s">
        <v>8635</v>
      </c>
      <c r="O306" s="129" t="s">
        <v>9309</v>
      </c>
      <c r="P306" s="129" t="s">
        <v>9937</v>
      </c>
    </row>
    <row r="307" spans="1:16" ht="31.2" thickBot="1">
      <c r="A307" t="str">
        <f t="shared" si="4"/>
        <v>productos farmaceuticos</v>
      </c>
      <c r="B307" s="141" t="s">
        <v>1243</v>
      </c>
      <c r="D307" s="129" t="s">
        <v>2454</v>
      </c>
      <c r="E307" s="129" t="s">
        <v>3131</v>
      </c>
      <c r="F307" s="129" t="s">
        <v>3802</v>
      </c>
      <c r="G307" s="129" t="s">
        <v>4498</v>
      </c>
      <c r="H307" s="129" t="s">
        <v>5189</v>
      </c>
      <c r="I307" s="129" t="s">
        <v>5876</v>
      </c>
      <c r="J307" s="129" t="s">
        <v>5876</v>
      </c>
      <c r="K307" s="129" t="s">
        <v>6565</v>
      </c>
      <c r="L307" s="129" t="s">
        <v>7259</v>
      </c>
      <c r="M307" s="129" t="s">
        <v>7950</v>
      </c>
      <c r="N307" s="129" t="s">
        <v>8636</v>
      </c>
      <c r="O307" s="129" t="s">
        <v>9310</v>
      </c>
      <c r="P307" s="129" t="s">
        <v>9938</v>
      </c>
    </row>
    <row r="308" spans="1:16" ht="61.8" thickBot="1">
      <c r="A308" t="str">
        <f t="shared" si="4"/>
        <v>Productos químicos finales (excepto productos farmacéuticos)</v>
      </c>
      <c r="B308" s="141" t="s">
        <v>1246</v>
      </c>
      <c r="D308" s="129" t="s">
        <v>2455</v>
      </c>
      <c r="E308" s="129" t="s">
        <v>3132</v>
      </c>
      <c r="F308" s="129" t="s">
        <v>3803</v>
      </c>
      <c r="G308" s="129" t="s">
        <v>4499</v>
      </c>
      <c r="H308" s="129" t="s">
        <v>5190</v>
      </c>
      <c r="I308" s="129" t="s">
        <v>5877</v>
      </c>
      <c r="J308" s="129" t="s">
        <v>5877</v>
      </c>
      <c r="K308" s="129" t="s">
        <v>6566</v>
      </c>
      <c r="L308" s="129" t="s">
        <v>7260</v>
      </c>
      <c r="M308" s="129" t="s">
        <v>7951</v>
      </c>
      <c r="N308" s="129" t="s">
        <v>8637</v>
      </c>
      <c r="O308" s="129" t="s">
        <v>9311</v>
      </c>
      <c r="P308" s="129" t="s">
        <v>9939</v>
      </c>
    </row>
    <row r="309" spans="1:16" ht="31.2" thickBot="1">
      <c r="A309" t="str">
        <f t="shared" si="4"/>
        <v>productos derivados del petróleo</v>
      </c>
      <c r="B309" s="141" t="s">
        <v>1250</v>
      </c>
      <c r="D309" s="129" t="s">
        <v>2456</v>
      </c>
      <c r="E309" s="129" t="s">
        <v>3133</v>
      </c>
      <c r="F309" s="129" t="s">
        <v>3804</v>
      </c>
      <c r="G309" s="129" t="s">
        <v>4500</v>
      </c>
      <c r="H309" s="129" t="s">
        <v>5191</v>
      </c>
      <c r="I309" s="129" t="s">
        <v>5878</v>
      </c>
      <c r="J309" s="129" t="s">
        <v>5878</v>
      </c>
      <c r="K309" s="129" t="s">
        <v>6567</v>
      </c>
      <c r="L309" s="129" t="s">
        <v>7261</v>
      </c>
      <c r="M309" s="129" t="s">
        <v>7952</v>
      </c>
      <c r="N309" s="129" t="s">
        <v>8638</v>
      </c>
      <c r="O309" s="129" t="s">
        <v>9312</v>
      </c>
      <c r="P309" s="129" t="s">
        <v>9940</v>
      </c>
    </row>
    <row r="310" spans="1:16" ht="21" thickBot="1">
      <c r="A310" t="str">
        <f t="shared" si="4"/>
        <v>productos de carbón</v>
      </c>
      <c r="B310" s="141" t="s">
        <v>1254</v>
      </c>
      <c r="D310" s="129" t="s">
        <v>2457</v>
      </c>
      <c r="E310" s="129" t="s">
        <v>3134</v>
      </c>
      <c r="F310" s="129" t="s">
        <v>3805</v>
      </c>
      <c r="G310" s="129" t="s">
        <v>4501</v>
      </c>
      <c r="H310" s="129" t="s">
        <v>5192</v>
      </c>
      <c r="I310" s="129" t="s">
        <v>5879</v>
      </c>
      <c r="J310" s="129" t="s">
        <v>5879</v>
      </c>
      <c r="K310" s="129" t="s">
        <v>6568</v>
      </c>
      <c r="L310" s="129" t="s">
        <v>7262</v>
      </c>
      <c r="M310" s="129" t="s">
        <v>7953</v>
      </c>
      <c r="N310" s="129" t="s">
        <v>8639</v>
      </c>
      <c r="O310" s="129" t="s">
        <v>9313</v>
      </c>
      <c r="P310" s="129" t="s">
        <v>9941</v>
      </c>
    </row>
    <row r="311" spans="1:16" ht="21" thickBot="1">
      <c r="A311" t="str">
        <f t="shared" si="4"/>
        <v>productos de plástico</v>
      </c>
      <c r="B311" s="141" t="s">
        <v>165</v>
      </c>
      <c r="D311" s="129" t="s">
        <v>2458</v>
      </c>
      <c r="E311" s="129" t="s">
        <v>3135</v>
      </c>
      <c r="F311" s="129" t="s">
        <v>3806</v>
      </c>
      <c r="G311" s="129" t="s">
        <v>4502</v>
      </c>
      <c r="H311" s="129" t="s">
        <v>5193</v>
      </c>
      <c r="I311" s="129" t="s">
        <v>5880</v>
      </c>
      <c r="J311" s="129" t="s">
        <v>5880</v>
      </c>
      <c r="K311" s="129" t="s">
        <v>6569</v>
      </c>
      <c r="L311" s="129" t="s">
        <v>7263</v>
      </c>
      <c r="M311" s="129" t="s">
        <v>7954</v>
      </c>
      <c r="N311" s="129" t="s">
        <v>8640</v>
      </c>
      <c r="O311" s="129" t="s">
        <v>9314</v>
      </c>
      <c r="P311" s="129" t="s">
        <v>9942</v>
      </c>
    </row>
    <row r="312" spans="1:16" ht="21" thickBot="1">
      <c r="A312" t="str">
        <f t="shared" si="4"/>
        <v>producto de caucho</v>
      </c>
      <c r="B312" s="141" t="s">
        <v>1261</v>
      </c>
      <c r="D312" s="129" t="s">
        <v>2459</v>
      </c>
      <c r="E312" s="129" t="s">
        <v>3136</v>
      </c>
      <c r="F312" s="129" t="s">
        <v>3807</v>
      </c>
      <c r="G312" s="129" t="s">
        <v>4503</v>
      </c>
      <c r="H312" s="129" t="s">
        <v>5194</v>
      </c>
      <c r="I312" s="129" t="s">
        <v>5881</v>
      </c>
      <c r="J312" s="129" t="s">
        <v>5881</v>
      </c>
      <c r="K312" s="129" t="s">
        <v>6570</v>
      </c>
      <c r="L312" s="129" t="s">
        <v>7264</v>
      </c>
      <c r="M312" s="129" t="s">
        <v>7955</v>
      </c>
      <c r="N312" s="129" t="s">
        <v>8641</v>
      </c>
      <c r="O312" s="129" t="s">
        <v>6570</v>
      </c>
      <c r="P312" s="129" t="s">
        <v>9943</v>
      </c>
    </row>
    <row r="313" spans="1:16" ht="41.4" thickBot="1">
      <c r="A313" t="str">
        <f t="shared" si="4"/>
        <v>Cuero curtido, productos de cuero, piel</v>
      </c>
      <c r="B313" s="141" t="s">
        <v>1264</v>
      </c>
      <c r="D313" s="129" t="s">
        <v>2460</v>
      </c>
      <c r="E313" s="129" t="s">
        <v>3137</v>
      </c>
      <c r="F313" s="129" t="s">
        <v>3808</v>
      </c>
      <c r="G313" s="129" t="s">
        <v>4504</v>
      </c>
      <c r="H313" s="129" t="s">
        <v>5195</v>
      </c>
      <c r="I313" s="129" t="s">
        <v>5882</v>
      </c>
      <c r="J313" s="129" t="s">
        <v>5882</v>
      </c>
      <c r="K313" s="129" t="s">
        <v>6571</v>
      </c>
      <c r="L313" s="129" t="s">
        <v>7265</v>
      </c>
      <c r="M313" s="129" t="s">
        <v>7956</v>
      </c>
      <c r="N313" s="129" t="s">
        <v>8642</v>
      </c>
      <c r="O313" s="129" t="s">
        <v>9315</v>
      </c>
      <c r="P313" s="129" t="s">
        <v>9944</v>
      </c>
    </row>
    <row r="314" spans="1:16" ht="31.2" thickBot="1">
      <c r="A314" t="str">
        <f t="shared" si="4"/>
        <v>Vidrio y productos de vidrio</v>
      </c>
      <c r="B314" s="141" t="s">
        <v>162</v>
      </c>
      <c r="D314" s="129" t="s">
        <v>2461</v>
      </c>
      <c r="E314" s="129" t="s">
        <v>3138</v>
      </c>
      <c r="F314" s="129" t="s">
        <v>3809</v>
      </c>
      <c r="G314" s="129" t="s">
        <v>4505</v>
      </c>
      <c r="H314" s="129" t="s">
        <v>5196</v>
      </c>
      <c r="I314" s="129" t="s">
        <v>5883</v>
      </c>
      <c r="J314" s="129" t="s">
        <v>5883</v>
      </c>
      <c r="K314" s="129" t="s">
        <v>6572</v>
      </c>
      <c r="L314" s="129" t="s">
        <v>7266</v>
      </c>
      <c r="M314" s="129" t="s">
        <v>7957</v>
      </c>
      <c r="N314" s="129" t="s">
        <v>8643</v>
      </c>
      <c r="O314" s="129" t="s">
        <v>9316</v>
      </c>
      <c r="P314" s="129" t="s">
        <v>9945</v>
      </c>
    </row>
    <row r="315" spans="1:16" ht="31.2" thickBot="1">
      <c r="A315" t="str">
        <f t="shared" si="4"/>
        <v>Cemento y productos de cemento</v>
      </c>
      <c r="B315" s="141" t="s">
        <v>1271</v>
      </c>
      <c r="D315" s="129" t="s">
        <v>2462</v>
      </c>
      <c r="E315" s="129" t="s">
        <v>3139</v>
      </c>
      <c r="F315" s="129" t="s">
        <v>3810</v>
      </c>
      <c r="G315" s="129" t="s">
        <v>4506</v>
      </c>
      <c r="H315" s="129" t="s">
        <v>5197</v>
      </c>
      <c r="I315" s="129" t="s">
        <v>5884</v>
      </c>
      <c r="J315" s="129" t="s">
        <v>5884</v>
      </c>
      <c r="K315" s="129" t="s">
        <v>6573</v>
      </c>
      <c r="L315" s="129" t="s">
        <v>7267</v>
      </c>
      <c r="M315" s="129" t="s">
        <v>7958</v>
      </c>
      <c r="N315" s="129" t="s">
        <v>8644</v>
      </c>
      <c r="O315" s="129" t="s">
        <v>9317</v>
      </c>
      <c r="P315" s="129" t="s">
        <v>9946</v>
      </c>
    </row>
    <row r="316" spans="1:16" ht="18.600000000000001" thickBot="1">
      <c r="A316" t="str">
        <f t="shared" si="4"/>
        <v>cerámica</v>
      </c>
      <c r="B316" s="141" t="s">
        <v>44</v>
      </c>
      <c r="D316" s="129" t="s">
        <v>2463</v>
      </c>
      <c r="E316" s="129" t="s">
        <v>3140</v>
      </c>
      <c r="F316" s="129" t="s">
        <v>3811</v>
      </c>
      <c r="G316" s="129" t="s">
        <v>4507</v>
      </c>
      <c r="H316" s="129" t="s">
        <v>5198</v>
      </c>
      <c r="I316" s="129" t="s">
        <v>5885</v>
      </c>
      <c r="J316" s="129" t="s">
        <v>5885</v>
      </c>
      <c r="K316" s="129" t="s">
        <v>6574</v>
      </c>
      <c r="L316" s="129" t="s">
        <v>7268</v>
      </c>
      <c r="M316" s="129" t="s">
        <v>7959</v>
      </c>
      <c r="N316" s="129" t="s">
        <v>8645</v>
      </c>
      <c r="O316" s="129" t="s">
        <v>5198</v>
      </c>
      <c r="P316" s="129" t="s">
        <v>3140</v>
      </c>
    </row>
    <row r="317" spans="1:16" ht="51.6" thickBot="1">
      <c r="A317" t="str">
        <f t="shared" si="4"/>
        <v>Otros productos de cerámica, arcilla y piedra</v>
      </c>
      <c r="B317" s="141" t="s">
        <v>1278</v>
      </c>
      <c r="D317" s="129" t="s">
        <v>2464</v>
      </c>
      <c r="E317" s="129" t="s">
        <v>3141</v>
      </c>
      <c r="F317" s="129" t="s">
        <v>3812</v>
      </c>
      <c r="G317" s="129" t="s">
        <v>4508</v>
      </c>
      <c r="H317" s="129" t="s">
        <v>5199</v>
      </c>
      <c r="I317" s="129" t="s">
        <v>5886</v>
      </c>
      <c r="J317" s="129" t="s">
        <v>5886</v>
      </c>
      <c r="K317" s="129" t="s">
        <v>6575</v>
      </c>
      <c r="L317" s="129" t="s">
        <v>7269</v>
      </c>
      <c r="M317" s="129" t="s">
        <v>7960</v>
      </c>
      <c r="N317" s="129" t="s">
        <v>8646</v>
      </c>
      <c r="O317" s="129" t="s">
        <v>9318</v>
      </c>
      <c r="P317" s="129" t="s">
        <v>9947</v>
      </c>
    </row>
    <row r="318" spans="1:16" ht="21" thickBot="1">
      <c r="A318" t="str">
        <f t="shared" si="4"/>
        <v>Arrabio/acero crudo</v>
      </c>
      <c r="B318" s="141" t="s">
        <v>1282</v>
      </c>
      <c r="D318" s="129" t="s">
        <v>2465</v>
      </c>
      <c r="E318" s="129" t="s">
        <v>3142</v>
      </c>
      <c r="F318" s="129" t="s">
        <v>3813</v>
      </c>
      <c r="G318" s="129" t="s">
        <v>4509</v>
      </c>
      <c r="H318" s="129" t="s">
        <v>5200</v>
      </c>
      <c r="I318" s="129" t="s">
        <v>5887</v>
      </c>
      <c r="J318" s="129" t="s">
        <v>5887</v>
      </c>
      <c r="K318" s="129" t="s">
        <v>6576</v>
      </c>
      <c r="L318" s="129" t="s">
        <v>7270</v>
      </c>
      <c r="M318" s="129" t="s">
        <v>7961</v>
      </c>
      <c r="N318" s="129" t="s">
        <v>8647</v>
      </c>
      <c r="O318" s="129" t="s">
        <v>9319</v>
      </c>
      <c r="P318" s="129" t="s">
        <v>9948</v>
      </c>
    </row>
    <row r="319" spans="1:16" ht="18.600000000000001" thickBot="1">
      <c r="A319" t="str">
        <f t="shared" si="4"/>
        <v>acero</v>
      </c>
      <c r="B319" s="141" t="s">
        <v>46</v>
      </c>
      <c r="D319" s="129" t="s">
        <v>2222</v>
      </c>
      <c r="E319" s="129" t="s">
        <v>104</v>
      </c>
      <c r="F319" s="129" t="s">
        <v>3814</v>
      </c>
      <c r="G319" s="129" t="s">
        <v>4268</v>
      </c>
      <c r="H319" s="129" t="s">
        <v>4956</v>
      </c>
      <c r="I319" s="129" t="s">
        <v>5646</v>
      </c>
      <c r="J319" s="129" t="s">
        <v>5646</v>
      </c>
      <c r="K319" s="129" t="s">
        <v>6337</v>
      </c>
      <c r="L319" s="129" t="s">
        <v>7026</v>
      </c>
      <c r="M319" s="129" t="s">
        <v>7718</v>
      </c>
      <c r="N319" s="129" t="s">
        <v>8409</v>
      </c>
      <c r="O319" s="129" t="s">
        <v>9090</v>
      </c>
      <c r="P319" s="129" t="s">
        <v>9755</v>
      </c>
    </row>
    <row r="320" spans="1:16" ht="41.4" thickBot="1">
      <c r="A320" t="str">
        <f t="shared" si="4"/>
        <v>Productos fundidos y forjados (hierro)</v>
      </c>
      <c r="B320" s="141" t="s">
        <v>1289</v>
      </c>
      <c r="D320" s="129" t="s">
        <v>2466</v>
      </c>
      <c r="E320" s="129" t="s">
        <v>3143</v>
      </c>
      <c r="F320" s="129" t="s">
        <v>3815</v>
      </c>
      <c r="G320" s="129" t="s">
        <v>4510</v>
      </c>
      <c r="H320" s="129" t="s">
        <v>5201</v>
      </c>
      <c r="I320" s="129" t="s">
        <v>5888</v>
      </c>
      <c r="J320" s="129" t="s">
        <v>5888</v>
      </c>
      <c r="K320" s="129" t="s">
        <v>6577</v>
      </c>
      <c r="L320" s="129" t="s">
        <v>7271</v>
      </c>
      <c r="M320" s="129" t="s">
        <v>7962</v>
      </c>
      <c r="N320" s="129" t="s">
        <v>8648</v>
      </c>
      <c r="O320" s="129" t="s">
        <v>9320</v>
      </c>
      <c r="P320" s="129" t="s">
        <v>9949</v>
      </c>
    </row>
    <row r="321" spans="1:16" ht="31.2" thickBot="1">
      <c r="A321" t="str">
        <f t="shared" si="4"/>
        <v>Otros productos de acero</v>
      </c>
      <c r="B321" s="141" t="s">
        <v>1293</v>
      </c>
      <c r="D321" s="129" t="s">
        <v>2467</v>
      </c>
      <c r="E321" s="129" t="s">
        <v>3144</v>
      </c>
      <c r="F321" s="129" t="s">
        <v>3816</v>
      </c>
      <c r="G321" s="129" t="s">
        <v>4511</v>
      </c>
      <c r="H321" s="129" t="s">
        <v>5202</v>
      </c>
      <c r="I321" s="129" t="s">
        <v>5889</v>
      </c>
      <c r="J321" s="129" t="s">
        <v>5889</v>
      </c>
      <c r="K321" s="129" t="s">
        <v>6578</v>
      </c>
      <c r="L321" s="129" t="s">
        <v>7272</v>
      </c>
      <c r="M321" s="129" t="s">
        <v>7963</v>
      </c>
      <c r="N321" s="129" t="s">
        <v>8649</v>
      </c>
      <c r="O321" s="129" t="s">
        <v>9321</v>
      </c>
      <c r="P321" s="129" t="s">
        <v>9950</v>
      </c>
    </row>
    <row r="322" spans="1:16" ht="51.6" thickBot="1">
      <c r="A322" t="str">
        <f t="shared" ref="A322:A385" si="5">J322</f>
        <v>Fundición y refinación de metales no ferrosos</v>
      </c>
      <c r="B322" s="141" t="s">
        <v>1296</v>
      </c>
      <c r="D322" s="129" t="s">
        <v>2468</v>
      </c>
      <c r="E322" s="129" t="s">
        <v>3145</v>
      </c>
      <c r="F322" s="129" t="s">
        <v>3817</v>
      </c>
      <c r="G322" s="129" t="s">
        <v>4512</v>
      </c>
      <c r="H322" s="129" t="s">
        <v>5203</v>
      </c>
      <c r="I322" s="129" t="s">
        <v>5890</v>
      </c>
      <c r="J322" s="129" t="s">
        <v>5890</v>
      </c>
      <c r="K322" s="129" t="s">
        <v>6579</v>
      </c>
      <c r="L322" s="129" t="s">
        <v>7273</v>
      </c>
      <c r="M322" s="129" t="s">
        <v>7964</v>
      </c>
      <c r="N322" s="129" t="s">
        <v>8650</v>
      </c>
      <c r="O322" s="129" t="s">
        <v>9322</v>
      </c>
      <c r="P322" s="129" t="s">
        <v>9951</v>
      </c>
    </row>
    <row r="323" spans="1:16" ht="41.4" thickBot="1">
      <c r="A323" t="str">
        <f t="shared" si="5"/>
        <v>Productos procesados ​​de metales no ferrosos</v>
      </c>
      <c r="B323" s="141" t="s">
        <v>1300</v>
      </c>
      <c r="D323" s="129" t="s">
        <v>2469</v>
      </c>
      <c r="E323" s="129" t="s">
        <v>3146</v>
      </c>
      <c r="F323" s="129" t="s">
        <v>3818</v>
      </c>
      <c r="G323" s="129" t="s">
        <v>4513</v>
      </c>
      <c r="H323" s="129" t="s">
        <v>5204</v>
      </c>
      <c r="I323" s="129" t="s">
        <v>5891</v>
      </c>
      <c r="J323" s="129" t="s">
        <v>5891</v>
      </c>
      <c r="K323" s="129" t="s">
        <v>6580</v>
      </c>
      <c r="L323" s="129" t="s">
        <v>7274</v>
      </c>
      <c r="M323" s="129" t="s">
        <v>7965</v>
      </c>
      <c r="N323" s="129" t="s">
        <v>8651</v>
      </c>
      <c r="O323" s="129" t="s">
        <v>9323</v>
      </c>
      <c r="P323" s="129" t="s">
        <v>9952</v>
      </c>
    </row>
    <row r="324" spans="1:16" ht="61.8" thickBot="1">
      <c r="A324" t="str">
        <f t="shared" si="5"/>
        <v>Productos metálicos para la construcción y la arquitectura</v>
      </c>
      <c r="B324" s="141" t="s">
        <v>1304</v>
      </c>
      <c r="D324" s="129" t="s">
        <v>2470</v>
      </c>
      <c r="E324" s="129" t="s">
        <v>3147</v>
      </c>
      <c r="F324" s="129" t="s">
        <v>3819</v>
      </c>
      <c r="G324" s="129" t="s">
        <v>4514</v>
      </c>
      <c r="H324" s="129" t="s">
        <v>5205</v>
      </c>
      <c r="I324" s="129" t="s">
        <v>5892</v>
      </c>
      <c r="J324" s="129" t="s">
        <v>5892</v>
      </c>
      <c r="K324" s="129" t="s">
        <v>6581</v>
      </c>
      <c r="L324" s="129" t="s">
        <v>7275</v>
      </c>
      <c r="M324" s="129" t="s">
        <v>7966</v>
      </c>
      <c r="N324" s="129" t="s">
        <v>8652</v>
      </c>
      <c r="O324" s="129" t="s">
        <v>9324</v>
      </c>
      <c r="P324" s="129" t="s">
        <v>9953</v>
      </c>
    </row>
    <row r="325" spans="1:16" ht="31.2" thickBot="1">
      <c r="A325" t="str">
        <f t="shared" si="5"/>
        <v>Otros productos metálicos</v>
      </c>
      <c r="B325" s="141" t="s">
        <v>1308</v>
      </c>
      <c r="D325" s="129" t="s">
        <v>2471</v>
      </c>
      <c r="E325" s="129" t="s">
        <v>3148</v>
      </c>
      <c r="F325" s="129" t="s">
        <v>3820</v>
      </c>
      <c r="G325" s="129" t="s">
        <v>4515</v>
      </c>
      <c r="H325" s="129" t="s">
        <v>5206</v>
      </c>
      <c r="I325" s="129" t="s">
        <v>5893</v>
      </c>
      <c r="J325" s="129" t="s">
        <v>5893</v>
      </c>
      <c r="K325" s="129" t="s">
        <v>6582</v>
      </c>
      <c r="L325" s="129" t="s">
        <v>7276</v>
      </c>
      <c r="M325" s="129" t="s">
        <v>7967</v>
      </c>
      <c r="N325" s="129" t="s">
        <v>8653</v>
      </c>
      <c r="O325" s="129" t="s">
        <v>9325</v>
      </c>
      <c r="P325" s="129" t="s">
        <v>9954</v>
      </c>
    </row>
    <row r="326" spans="1:16" ht="31.2" thickBot="1">
      <c r="A326" t="str">
        <f t="shared" si="5"/>
        <v>Máquina de uso general</v>
      </c>
      <c r="B326" s="141" t="s">
        <v>77</v>
      </c>
      <c r="D326" s="129" t="s">
        <v>2405</v>
      </c>
      <c r="E326" s="129" t="s">
        <v>3086</v>
      </c>
      <c r="F326" s="129" t="s">
        <v>3753</v>
      </c>
      <c r="G326" s="129" t="s">
        <v>4449</v>
      </c>
      <c r="H326" s="129" t="s">
        <v>5140</v>
      </c>
      <c r="I326" s="129" t="s">
        <v>5827</v>
      </c>
      <c r="J326" s="129" t="s">
        <v>5827</v>
      </c>
      <c r="K326" s="129" t="s">
        <v>6516</v>
      </c>
      <c r="L326" s="129" t="s">
        <v>7210</v>
      </c>
      <c r="M326" s="129" t="s">
        <v>7901</v>
      </c>
      <c r="N326" s="129" t="s">
        <v>8587</v>
      </c>
      <c r="O326" s="129" t="s">
        <v>9262</v>
      </c>
      <c r="P326" s="129" t="s">
        <v>9894</v>
      </c>
    </row>
    <row r="327" spans="1:16" ht="21" thickBot="1">
      <c r="A327" t="str">
        <f t="shared" si="5"/>
        <v>máquina de producción</v>
      </c>
      <c r="B327" s="141" t="s">
        <v>1208</v>
      </c>
      <c r="D327" s="129" t="s">
        <v>2406</v>
      </c>
      <c r="E327" s="129" t="s">
        <v>3087</v>
      </c>
      <c r="F327" s="129" t="s">
        <v>3754</v>
      </c>
      <c r="G327" s="129" t="s">
        <v>4450</v>
      </c>
      <c r="H327" s="129" t="s">
        <v>5141</v>
      </c>
      <c r="I327" s="129" t="s">
        <v>5828</v>
      </c>
      <c r="J327" s="129" t="s">
        <v>5828</v>
      </c>
      <c r="K327" s="129" t="s">
        <v>6517</v>
      </c>
      <c r="L327" s="129" t="s">
        <v>7211</v>
      </c>
      <c r="M327" s="129" t="s">
        <v>7902</v>
      </c>
      <c r="N327" s="129" t="s">
        <v>8588</v>
      </c>
      <c r="O327" s="129" t="s">
        <v>9263</v>
      </c>
      <c r="P327" s="129" t="s">
        <v>9895</v>
      </c>
    </row>
    <row r="328" spans="1:16" ht="21" thickBot="1">
      <c r="A328" t="str">
        <f t="shared" si="5"/>
        <v>máquina comercial</v>
      </c>
      <c r="B328" s="141" t="s">
        <v>1212</v>
      </c>
      <c r="D328" s="129" t="s">
        <v>2407</v>
      </c>
      <c r="E328" s="129" t="s">
        <v>3088</v>
      </c>
      <c r="F328" s="129" t="s">
        <v>3755</v>
      </c>
      <c r="G328" s="129" t="s">
        <v>4451</v>
      </c>
      <c r="H328" s="129" t="s">
        <v>5142</v>
      </c>
      <c r="I328" s="129" t="s">
        <v>5829</v>
      </c>
      <c r="J328" s="129" t="s">
        <v>5829</v>
      </c>
      <c r="K328" s="129" t="s">
        <v>6518</v>
      </c>
      <c r="L328" s="129" t="s">
        <v>7212</v>
      </c>
      <c r="M328" s="129" t="s">
        <v>7903</v>
      </c>
      <c r="N328" s="129" t="s">
        <v>8589</v>
      </c>
      <c r="O328" s="129" t="s">
        <v>9264</v>
      </c>
      <c r="P328" s="129" t="s">
        <v>9896</v>
      </c>
    </row>
    <row r="329" spans="1:16" ht="21" thickBot="1">
      <c r="A329" t="str">
        <f t="shared" si="5"/>
        <v>dispositivo electronico</v>
      </c>
      <c r="B329" s="141" t="s">
        <v>1319</v>
      </c>
      <c r="D329" s="129" t="s">
        <v>2472</v>
      </c>
      <c r="E329" s="129" t="s">
        <v>3149</v>
      </c>
      <c r="F329" s="129" t="s">
        <v>3821</v>
      </c>
      <c r="G329" s="129" t="s">
        <v>4516</v>
      </c>
      <c r="H329" s="129" t="s">
        <v>5207</v>
      </c>
      <c r="I329" s="129" t="s">
        <v>5894</v>
      </c>
      <c r="J329" s="129" t="s">
        <v>5894</v>
      </c>
      <c r="K329" s="129" t="s">
        <v>6583</v>
      </c>
      <c r="L329" s="129" t="s">
        <v>7277</v>
      </c>
      <c r="M329" s="129" t="s">
        <v>7968</v>
      </c>
      <c r="N329" s="129" t="s">
        <v>8654</v>
      </c>
      <c r="O329" s="129" t="s">
        <v>9326</v>
      </c>
      <c r="P329" s="129" t="s">
        <v>9955</v>
      </c>
    </row>
    <row r="330" spans="1:16" ht="31.2" thickBot="1">
      <c r="A330" t="str">
        <f t="shared" si="5"/>
        <v>Otros componentes electrónicos</v>
      </c>
      <c r="B330" s="141" t="s">
        <v>49</v>
      </c>
      <c r="D330" s="129" t="s">
        <v>2473</v>
      </c>
      <c r="E330" s="129" t="s">
        <v>3150</v>
      </c>
      <c r="F330" s="129" t="s">
        <v>3822</v>
      </c>
      <c r="G330" s="129" t="s">
        <v>4517</v>
      </c>
      <c r="H330" s="129" t="s">
        <v>5208</v>
      </c>
      <c r="I330" s="129" t="s">
        <v>5895</v>
      </c>
      <c r="J330" s="129" t="s">
        <v>5895</v>
      </c>
      <c r="K330" s="129" t="s">
        <v>6584</v>
      </c>
      <c r="L330" s="129" t="s">
        <v>7278</v>
      </c>
      <c r="M330" s="129" t="s">
        <v>7969</v>
      </c>
      <c r="N330" s="129" t="s">
        <v>8655</v>
      </c>
      <c r="O330" s="129" t="s">
        <v>9327</v>
      </c>
      <c r="P330" s="129" t="s">
        <v>9956</v>
      </c>
    </row>
    <row r="331" spans="1:16" ht="31.2" thickBot="1">
      <c r="A331" t="str">
        <f t="shared" si="5"/>
        <v>Equipos eléctricos industriales</v>
      </c>
      <c r="B331" s="141" t="s">
        <v>1325</v>
      </c>
      <c r="D331" s="129" t="s">
        <v>2474</v>
      </c>
      <c r="E331" s="129" t="s">
        <v>3151</v>
      </c>
      <c r="F331" s="129" t="s">
        <v>3823</v>
      </c>
      <c r="G331" s="129" t="s">
        <v>4518</v>
      </c>
      <c r="H331" s="129" t="s">
        <v>5209</v>
      </c>
      <c r="I331" s="129" t="s">
        <v>5896</v>
      </c>
      <c r="J331" s="129" t="s">
        <v>5896</v>
      </c>
      <c r="K331" s="129" t="s">
        <v>6585</v>
      </c>
      <c r="L331" s="129" t="s">
        <v>7279</v>
      </c>
      <c r="M331" s="129" t="s">
        <v>7970</v>
      </c>
      <c r="N331" s="129" t="s">
        <v>8656</v>
      </c>
      <c r="O331" s="129" t="s">
        <v>9328</v>
      </c>
      <c r="P331" s="129" t="s">
        <v>9957</v>
      </c>
    </row>
    <row r="332" spans="1:16" ht="21" thickBot="1">
      <c r="A332" t="str">
        <f t="shared" si="5"/>
        <v>electrónica de consumo</v>
      </c>
      <c r="B332" s="141" t="s">
        <v>1329</v>
      </c>
      <c r="D332" s="129" t="s">
        <v>2475</v>
      </c>
      <c r="E332" s="129" t="s">
        <v>3152</v>
      </c>
      <c r="F332" s="129" t="s">
        <v>3824</v>
      </c>
      <c r="G332" s="129" t="s">
        <v>4519</v>
      </c>
      <c r="H332" s="129" t="s">
        <v>5210</v>
      </c>
      <c r="I332" s="129" t="s">
        <v>5897</v>
      </c>
      <c r="J332" s="129" t="s">
        <v>5897</v>
      </c>
      <c r="K332" s="129" t="s">
        <v>6586</v>
      </c>
      <c r="L332" s="129" t="s">
        <v>7280</v>
      </c>
      <c r="M332" s="129" t="s">
        <v>7971</v>
      </c>
      <c r="N332" s="129" t="s">
        <v>8657</v>
      </c>
      <c r="O332" s="129" t="s">
        <v>9329</v>
      </c>
      <c r="P332" s="129" t="s">
        <v>9958</v>
      </c>
    </row>
    <row r="333" spans="1:16" ht="61.8" thickBot="1">
      <c r="A333" t="str">
        <f t="shared" si="5"/>
        <v>Equipos electrónicos aplicados/instrumentos de medición eléctrica</v>
      </c>
      <c r="B333" s="141" t="s">
        <v>1333</v>
      </c>
      <c r="D333" s="129" t="s">
        <v>2476</v>
      </c>
      <c r="E333" s="129" t="s">
        <v>3153</v>
      </c>
      <c r="F333" s="129" t="s">
        <v>3825</v>
      </c>
      <c r="G333" s="129" t="s">
        <v>4520</v>
      </c>
      <c r="H333" s="129" t="s">
        <v>5211</v>
      </c>
      <c r="I333" s="129" t="s">
        <v>5898</v>
      </c>
      <c r="J333" s="129" t="s">
        <v>5898</v>
      </c>
      <c r="K333" s="129" t="s">
        <v>6587</v>
      </c>
      <c r="L333" s="129" t="s">
        <v>7281</v>
      </c>
      <c r="M333" s="129" t="s">
        <v>7972</v>
      </c>
      <c r="N333" s="129" t="s">
        <v>8658</v>
      </c>
      <c r="O333" s="129" t="s">
        <v>9330</v>
      </c>
      <c r="P333" s="129" t="s">
        <v>9959</v>
      </c>
    </row>
    <row r="334" spans="1:16" ht="31.2" thickBot="1">
      <c r="A334" t="str">
        <f t="shared" si="5"/>
        <v>Otras máquinas eléctricas</v>
      </c>
      <c r="B334" s="141" t="s">
        <v>1337</v>
      </c>
      <c r="D334" s="129" t="s">
        <v>2477</v>
      </c>
      <c r="E334" s="129" t="s">
        <v>3154</v>
      </c>
      <c r="F334" s="129" t="s">
        <v>3826</v>
      </c>
      <c r="G334" s="129" t="s">
        <v>4521</v>
      </c>
      <c r="H334" s="129" t="s">
        <v>5212</v>
      </c>
      <c r="I334" s="129" t="s">
        <v>5899</v>
      </c>
      <c r="J334" s="129" t="s">
        <v>5899</v>
      </c>
      <c r="K334" s="129" t="s">
        <v>6588</v>
      </c>
      <c r="L334" s="129" t="s">
        <v>7282</v>
      </c>
      <c r="M334" s="129" t="s">
        <v>7973</v>
      </c>
      <c r="N334" s="129" t="s">
        <v>8659</v>
      </c>
      <c r="O334" s="129" t="s">
        <v>9331</v>
      </c>
      <c r="P334" s="129" t="s">
        <v>9960</v>
      </c>
    </row>
    <row r="335" spans="1:16" ht="41.4" thickBot="1">
      <c r="A335" t="str">
        <f t="shared" si="5"/>
        <v>Equipo de comunicación/video/audio</v>
      </c>
      <c r="B335" s="141" t="s">
        <v>1341</v>
      </c>
      <c r="D335" s="129" t="s">
        <v>2478</v>
      </c>
      <c r="E335" s="129" t="s">
        <v>3155</v>
      </c>
      <c r="F335" s="129" t="s">
        <v>3827</v>
      </c>
      <c r="G335" s="129" t="s">
        <v>4522</v>
      </c>
      <c r="H335" s="129" t="s">
        <v>5213</v>
      </c>
      <c r="I335" s="129" t="s">
        <v>5900</v>
      </c>
      <c r="J335" s="129" t="s">
        <v>5900</v>
      </c>
      <c r="K335" s="129" t="s">
        <v>6589</v>
      </c>
      <c r="L335" s="129" t="s">
        <v>7283</v>
      </c>
      <c r="M335" s="129" t="s">
        <v>7974</v>
      </c>
      <c r="N335" s="129" t="s">
        <v>8660</v>
      </c>
      <c r="O335" s="129" t="s">
        <v>9332</v>
      </c>
      <c r="P335" s="129" t="s">
        <v>9961</v>
      </c>
    </row>
    <row r="336" spans="1:16" ht="41.4" thickBot="1">
      <c r="A336" t="str">
        <f t="shared" si="5"/>
        <v>Computadoras y equipo relacionado</v>
      </c>
      <c r="B336" s="141" t="s">
        <v>1345</v>
      </c>
      <c r="D336" s="129" t="s">
        <v>2479</v>
      </c>
      <c r="E336" s="129" t="s">
        <v>3156</v>
      </c>
      <c r="F336" s="129" t="s">
        <v>3828</v>
      </c>
      <c r="G336" s="129" t="s">
        <v>4523</v>
      </c>
      <c r="H336" s="129" t="s">
        <v>5214</v>
      </c>
      <c r="I336" s="129" t="s">
        <v>5901</v>
      </c>
      <c r="J336" s="129" t="s">
        <v>5901</v>
      </c>
      <c r="K336" s="129" t="s">
        <v>6590</v>
      </c>
      <c r="L336" s="129" t="s">
        <v>7284</v>
      </c>
      <c r="M336" s="129" t="s">
        <v>7975</v>
      </c>
      <c r="N336" s="129" t="s">
        <v>8661</v>
      </c>
      <c r="O336" s="129" t="s">
        <v>9333</v>
      </c>
      <c r="P336" s="129" t="s">
        <v>9962</v>
      </c>
    </row>
    <row r="337" spans="1:16" ht="21" thickBot="1">
      <c r="A337" t="str">
        <f t="shared" si="5"/>
        <v>coche de pasajeros</v>
      </c>
      <c r="B337" s="141" t="s">
        <v>1349</v>
      </c>
      <c r="D337" s="129" t="s">
        <v>2480</v>
      </c>
      <c r="E337" s="129" t="s">
        <v>3157</v>
      </c>
      <c r="F337" s="129" t="s">
        <v>3829</v>
      </c>
      <c r="G337" s="129" t="s">
        <v>4524</v>
      </c>
      <c r="H337" s="129" t="s">
        <v>5215</v>
      </c>
      <c r="I337" s="129" t="s">
        <v>5902</v>
      </c>
      <c r="J337" s="129" t="s">
        <v>5902</v>
      </c>
      <c r="K337" s="129" t="s">
        <v>6591</v>
      </c>
      <c r="L337" s="129" t="s">
        <v>7285</v>
      </c>
      <c r="M337" s="129" t="s">
        <v>7976</v>
      </c>
      <c r="N337" s="129" t="s">
        <v>8662</v>
      </c>
      <c r="O337" s="129" t="s">
        <v>9334</v>
      </c>
      <c r="P337" s="129" t="s">
        <v>9963</v>
      </c>
    </row>
    <row r="338" spans="1:16" ht="21" thickBot="1">
      <c r="A338" t="str">
        <f t="shared" si="5"/>
        <v>Otros coches</v>
      </c>
      <c r="B338" s="141" t="s">
        <v>1353</v>
      </c>
      <c r="D338" s="129" t="s">
        <v>2481</v>
      </c>
      <c r="E338" s="129" t="s">
        <v>3158</v>
      </c>
      <c r="F338" s="129" t="s">
        <v>3830</v>
      </c>
      <c r="G338" s="129" t="s">
        <v>4525</v>
      </c>
      <c r="H338" s="129" t="s">
        <v>5216</v>
      </c>
      <c r="I338" s="129" t="s">
        <v>5903</v>
      </c>
      <c r="J338" s="129" t="s">
        <v>5903</v>
      </c>
      <c r="K338" s="129" t="s">
        <v>6592</v>
      </c>
      <c r="L338" s="129" t="s">
        <v>7286</v>
      </c>
      <c r="M338" s="129" t="s">
        <v>7977</v>
      </c>
      <c r="N338" s="129" t="s">
        <v>8663</v>
      </c>
      <c r="O338" s="129" t="s">
        <v>9335</v>
      </c>
      <c r="P338" s="129" t="s">
        <v>9964</v>
      </c>
    </row>
    <row r="339" spans="1:16" ht="41.4" thickBot="1">
      <c r="A339" t="str">
        <f t="shared" si="5"/>
        <v>Piezas y accesorios para automóviles</v>
      </c>
      <c r="B339" s="141" t="s">
        <v>1357</v>
      </c>
      <c r="D339" s="129" t="s">
        <v>2482</v>
      </c>
      <c r="E339" s="129" t="s">
        <v>3159</v>
      </c>
      <c r="F339" s="129" t="s">
        <v>3831</v>
      </c>
      <c r="G339" s="129" t="s">
        <v>4526</v>
      </c>
      <c r="H339" s="129" t="s">
        <v>5217</v>
      </c>
      <c r="I339" s="129" t="s">
        <v>5904</v>
      </c>
      <c r="J339" s="129" t="s">
        <v>5904</v>
      </c>
      <c r="K339" s="129" t="s">
        <v>6593</v>
      </c>
      <c r="L339" s="129" t="s">
        <v>7287</v>
      </c>
      <c r="M339" s="129" t="s">
        <v>7978</v>
      </c>
      <c r="N339" s="129" t="s">
        <v>8664</v>
      </c>
      <c r="O339" s="129" t="s">
        <v>9336</v>
      </c>
      <c r="P339" s="129" t="s">
        <v>9965</v>
      </c>
    </row>
    <row r="340" spans="1:16" ht="31.2" thickBot="1">
      <c r="A340" t="str">
        <f t="shared" si="5"/>
        <v>Reparación de barcos y barcos</v>
      </c>
      <c r="B340" s="141" t="s">
        <v>1361</v>
      </c>
      <c r="D340" s="129" t="s">
        <v>2483</v>
      </c>
      <c r="E340" s="129" t="s">
        <v>3160</v>
      </c>
      <c r="F340" s="129" t="s">
        <v>3832</v>
      </c>
      <c r="G340" s="129" t="s">
        <v>4527</v>
      </c>
      <c r="H340" s="129" t="s">
        <v>5218</v>
      </c>
      <c r="I340" s="129" t="s">
        <v>5905</v>
      </c>
      <c r="J340" s="129" t="s">
        <v>5905</v>
      </c>
      <c r="K340" s="129" t="s">
        <v>6594</v>
      </c>
      <c r="L340" s="129" t="s">
        <v>7288</v>
      </c>
      <c r="M340" s="129" t="s">
        <v>7979</v>
      </c>
      <c r="N340" s="129" t="s">
        <v>8665</v>
      </c>
      <c r="O340" s="129" t="s">
        <v>9337</v>
      </c>
      <c r="P340" s="129" t="s">
        <v>3160</v>
      </c>
    </row>
    <row r="341" spans="1:16" ht="41.4" thickBot="1">
      <c r="A341" t="str">
        <f t="shared" si="5"/>
        <v>Otro equipo de transporte y reparación</v>
      </c>
      <c r="B341" s="141" t="s">
        <v>1365</v>
      </c>
      <c r="D341" s="129" t="s">
        <v>2484</v>
      </c>
      <c r="E341" s="129" t="s">
        <v>3161</v>
      </c>
      <c r="F341" s="129" t="s">
        <v>3833</v>
      </c>
      <c r="G341" s="129" t="s">
        <v>4528</v>
      </c>
      <c r="H341" s="129" t="s">
        <v>5219</v>
      </c>
      <c r="I341" s="129" t="s">
        <v>5906</v>
      </c>
      <c r="J341" s="129" t="s">
        <v>5906</v>
      </c>
      <c r="K341" s="129" t="s">
        <v>6595</v>
      </c>
      <c r="L341" s="129" t="s">
        <v>7289</v>
      </c>
      <c r="M341" s="129" t="s">
        <v>7980</v>
      </c>
      <c r="N341" s="129" t="s">
        <v>8666</v>
      </c>
      <c r="O341" s="129" t="s">
        <v>9338</v>
      </c>
      <c r="P341" s="129" t="s">
        <v>9966</v>
      </c>
    </row>
    <row r="342" spans="1:16" ht="41.4" thickBot="1">
      <c r="A342" t="str">
        <f t="shared" si="5"/>
        <v>Otros productos manufacturados</v>
      </c>
      <c r="B342" s="141" t="s">
        <v>1232</v>
      </c>
      <c r="D342" s="129" t="s">
        <v>2412</v>
      </c>
      <c r="E342" s="129" t="s">
        <v>3093</v>
      </c>
      <c r="F342" s="129" t="s">
        <v>3760</v>
      </c>
      <c r="G342" s="129" t="s">
        <v>4456</v>
      </c>
      <c r="H342" s="129" t="s">
        <v>5147</v>
      </c>
      <c r="I342" s="129" t="s">
        <v>5834</v>
      </c>
      <c r="J342" s="129" t="s">
        <v>5834</v>
      </c>
      <c r="K342" s="129" t="s">
        <v>6523</v>
      </c>
      <c r="L342" s="129" t="s">
        <v>7217</v>
      </c>
      <c r="M342" s="129" t="s">
        <v>7908</v>
      </c>
      <c r="N342" s="129" t="s">
        <v>8594</v>
      </c>
      <c r="O342" s="129" t="s">
        <v>9269</v>
      </c>
      <c r="P342" s="129" t="s">
        <v>9901</v>
      </c>
    </row>
    <row r="343" spans="1:16" ht="51.6" thickBot="1">
      <c r="A343" t="str">
        <f t="shared" si="5"/>
        <v>Recogida y tratamiento de recursos reciclados</v>
      </c>
      <c r="B343" s="141" t="s">
        <v>1370</v>
      </c>
      <c r="D343" s="129" t="s">
        <v>2485</v>
      </c>
      <c r="E343" s="129" t="s">
        <v>3162</v>
      </c>
      <c r="F343" s="129" t="s">
        <v>3834</v>
      </c>
      <c r="G343" s="129" t="s">
        <v>4529</v>
      </c>
      <c r="H343" s="129" t="s">
        <v>5220</v>
      </c>
      <c r="I343" s="129" t="s">
        <v>5907</v>
      </c>
      <c r="J343" s="129" t="s">
        <v>5907</v>
      </c>
      <c r="K343" s="129" t="s">
        <v>6596</v>
      </c>
      <c r="L343" s="129" t="s">
        <v>7290</v>
      </c>
      <c r="M343" s="129" t="s">
        <v>7981</v>
      </c>
      <c r="N343" s="129" t="s">
        <v>8667</v>
      </c>
      <c r="O343" s="129" t="s">
        <v>9339</v>
      </c>
      <c r="P343" s="129" t="s">
        <v>9967</v>
      </c>
    </row>
    <row r="344" spans="1:16" ht="21" thickBot="1">
      <c r="A344" t="str">
        <f t="shared" si="5"/>
        <v>arquitectura</v>
      </c>
      <c r="B344" s="141" t="s">
        <v>58</v>
      </c>
      <c r="D344" s="129" t="s">
        <v>2486</v>
      </c>
      <c r="E344" s="129" t="s">
        <v>3163</v>
      </c>
      <c r="F344" s="129" t="s">
        <v>3835</v>
      </c>
      <c r="G344" s="129" t="s">
        <v>4530</v>
      </c>
      <c r="H344" s="129" t="s">
        <v>5221</v>
      </c>
      <c r="I344" s="129" t="s">
        <v>5908</v>
      </c>
      <c r="J344" s="129" t="s">
        <v>5908</v>
      </c>
      <c r="K344" s="129" t="s">
        <v>6597</v>
      </c>
      <c r="L344" s="129" t="s">
        <v>7291</v>
      </c>
      <c r="M344" s="129" t="s">
        <v>7982</v>
      </c>
      <c r="N344" s="129" t="s">
        <v>8668</v>
      </c>
      <c r="O344" s="129" t="s">
        <v>9340</v>
      </c>
      <c r="P344" s="129" t="s">
        <v>9968</v>
      </c>
    </row>
    <row r="345" spans="1:16" ht="21" thickBot="1">
      <c r="A345" t="str">
        <f t="shared" si="5"/>
        <v>Reparación de construcción</v>
      </c>
      <c r="B345" s="141" t="s">
        <v>1375</v>
      </c>
      <c r="D345" s="129" t="s">
        <v>2487</v>
      </c>
      <c r="E345" s="129" t="s">
        <v>3164</v>
      </c>
      <c r="F345" s="129" t="s">
        <v>3836</v>
      </c>
      <c r="G345" s="129" t="s">
        <v>4531</v>
      </c>
      <c r="H345" s="129" t="s">
        <v>5222</v>
      </c>
      <c r="I345" s="129" t="s">
        <v>5909</v>
      </c>
      <c r="J345" s="129" t="s">
        <v>5909</v>
      </c>
      <c r="K345" s="129" t="s">
        <v>6598</v>
      </c>
      <c r="L345" s="129" t="s">
        <v>7292</v>
      </c>
      <c r="M345" s="129" t="s">
        <v>7983</v>
      </c>
      <c r="N345" s="129" t="s">
        <v>8669</v>
      </c>
      <c r="O345" s="129" t="s">
        <v>9341</v>
      </c>
      <c r="P345" s="129" t="s">
        <v>9969</v>
      </c>
    </row>
    <row r="346" spans="1:16" ht="21" thickBot="1">
      <c r="A346" t="str">
        <f t="shared" si="5"/>
        <v>trabajos públicos</v>
      </c>
      <c r="B346" s="141" t="s">
        <v>1378</v>
      </c>
      <c r="D346" s="129" t="s">
        <v>2488</v>
      </c>
      <c r="E346" s="129" t="s">
        <v>3165</v>
      </c>
      <c r="F346" s="129" t="s">
        <v>3837</v>
      </c>
      <c r="G346" s="129" t="s">
        <v>4532</v>
      </c>
      <c r="H346" s="129" t="s">
        <v>5223</v>
      </c>
      <c r="I346" s="129" t="s">
        <v>5910</v>
      </c>
      <c r="J346" s="129" t="s">
        <v>5910</v>
      </c>
      <c r="K346" s="129" t="s">
        <v>6599</v>
      </c>
      <c r="L346" s="129" t="s">
        <v>7293</v>
      </c>
      <c r="M346" s="129" t="s">
        <v>7984</v>
      </c>
      <c r="N346" s="129" t="s">
        <v>8670</v>
      </c>
      <c r="O346" s="129" t="s">
        <v>9342</v>
      </c>
      <c r="P346" s="129" t="s">
        <v>3165</v>
      </c>
    </row>
    <row r="347" spans="1:16" ht="31.2" thickBot="1">
      <c r="A347" t="str">
        <f t="shared" si="5"/>
        <v>Otras obras de ingeniería civil</v>
      </c>
      <c r="B347" s="141" t="s">
        <v>1381</v>
      </c>
      <c r="D347" s="129" t="s">
        <v>2489</v>
      </c>
      <c r="E347" s="129" t="s">
        <v>3166</v>
      </c>
      <c r="F347" s="129" t="s">
        <v>3838</v>
      </c>
      <c r="G347" s="129" t="s">
        <v>4533</v>
      </c>
      <c r="H347" s="129" t="s">
        <v>5224</v>
      </c>
      <c r="I347" s="129" t="s">
        <v>5911</v>
      </c>
      <c r="J347" s="129" t="s">
        <v>5911</v>
      </c>
      <c r="K347" s="129" t="s">
        <v>6600</v>
      </c>
      <c r="L347" s="129" t="s">
        <v>7294</v>
      </c>
      <c r="M347" s="129" t="s">
        <v>7985</v>
      </c>
      <c r="N347" s="129" t="s">
        <v>8671</v>
      </c>
      <c r="O347" s="129" t="s">
        <v>9343</v>
      </c>
      <c r="P347" s="129" t="s">
        <v>3166</v>
      </c>
    </row>
    <row r="348" spans="1:16" ht="18.600000000000001" thickBot="1">
      <c r="A348">
        <f t="shared" si="5"/>
        <v>0</v>
      </c>
      <c r="B348" s="141"/>
      <c r="D348" s="129">
        <v>0</v>
      </c>
      <c r="E348" s="129">
        <v>0</v>
      </c>
      <c r="F348" s="129">
        <v>0</v>
      </c>
      <c r="G348" s="129">
        <v>0</v>
      </c>
      <c r="H348" s="129">
        <v>0</v>
      </c>
      <c r="I348" s="129">
        <v>0</v>
      </c>
      <c r="J348" s="129">
        <v>0</v>
      </c>
      <c r="K348" s="129">
        <v>0</v>
      </c>
      <c r="L348" s="129">
        <v>0</v>
      </c>
      <c r="M348" s="129">
        <v>0</v>
      </c>
      <c r="N348" s="129">
        <v>0</v>
      </c>
      <c r="O348" s="129">
        <v>0</v>
      </c>
      <c r="P348" s="129">
        <v>0</v>
      </c>
    </row>
    <row r="349" spans="1:16" ht="18.600000000000001" thickBot="1">
      <c r="A349">
        <f t="shared" si="5"/>
        <v>0</v>
      </c>
      <c r="B349" s="141"/>
      <c r="D349" s="129">
        <v>0</v>
      </c>
      <c r="E349" s="129">
        <v>0</v>
      </c>
      <c r="F349" s="129">
        <v>0</v>
      </c>
      <c r="G349" s="129">
        <v>0</v>
      </c>
      <c r="H349" s="129">
        <v>0</v>
      </c>
      <c r="I349" s="129">
        <v>0</v>
      </c>
      <c r="J349" s="129">
        <v>0</v>
      </c>
      <c r="K349" s="129">
        <v>0</v>
      </c>
      <c r="L349" s="129">
        <v>0</v>
      </c>
      <c r="M349" s="129">
        <v>0</v>
      </c>
      <c r="N349" s="129">
        <v>0</v>
      </c>
      <c r="O349" s="129">
        <v>0</v>
      </c>
      <c r="P349" s="129">
        <v>0</v>
      </c>
    </row>
    <row r="350" spans="1:16" ht="21" thickBot="1">
      <c r="A350" t="str">
        <f t="shared" si="5"/>
        <v>suministro de agua</v>
      </c>
      <c r="B350" s="141" t="s">
        <v>1242</v>
      </c>
      <c r="D350" s="129" t="s">
        <v>2415</v>
      </c>
      <c r="E350" s="129" t="s">
        <v>3096</v>
      </c>
      <c r="F350" s="129" t="s">
        <v>3763</v>
      </c>
      <c r="G350" s="129" t="s">
        <v>4459</v>
      </c>
      <c r="H350" s="129" t="s">
        <v>5150</v>
      </c>
      <c r="I350" s="129" t="s">
        <v>5837</v>
      </c>
      <c r="J350" s="129" t="s">
        <v>5837</v>
      </c>
      <c r="K350" s="129" t="s">
        <v>6526</v>
      </c>
      <c r="L350" s="129" t="s">
        <v>7220</v>
      </c>
      <c r="M350" s="129" t="s">
        <v>7911</v>
      </c>
      <c r="N350" s="129" t="s">
        <v>8597</v>
      </c>
      <c r="O350" s="129" t="s">
        <v>9272</v>
      </c>
      <c r="P350" s="129" t="s">
        <v>3096</v>
      </c>
    </row>
    <row r="351" spans="1:16" ht="21" thickBot="1">
      <c r="A351" t="str">
        <f t="shared" si="5"/>
        <v>deposito de basura</v>
      </c>
      <c r="B351" s="141" t="s">
        <v>53</v>
      </c>
      <c r="D351" s="129" t="s">
        <v>2416</v>
      </c>
      <c r="E351" s="129" t="s">
        <v>3097</v>
      </c>
      <c r="F351" s="129" t="s">
        <v>3764</v>
      </c>
      <c r="G351" s="129" t="s">
        <v>4460</v>
      </c>
      <c r="H351" s="129" t="s">
        <v>5151</v>
      </c>
      <c r="I351" s="129" t="s">
        <v>5838</v>
      </c>
      <c r="J351" s="129" t="s">
        <v>5838</v>
      </c>
      <c r="K351" s="129" t="s">
        <v>6527</v>
      </c>
      <c r="L351" s="129" t="s">
        <v>7221</v>
      </c>
      <c r="M351" s="129" t="s">
        <v>7912</v>
      </c>
      <c r="N351" s="129" t="s">
        <v>8598</v>
      </c>
      <c r="O351" s="129" t="s">
        <v>9273</v>
      </c>
      <c r="P351" s="129" t="s">
        <v>9903</v>
      </c>
    </row>
    <row r="352" spans="1:16" ht="21" thickBot="1">
      <c r="A352" t="str">
        <f t="shared" si="5"/>
        <v>comercial</v>
      </c>
      <c r="B352" s="141" t="s">
        <v>1249</v>
      </c>
      <c r="D352" s="129" t="s">
        <v>2417</v>
      </c>
      <c r="E352" s="129" t="s">
        <v>3098</v>
      </c>
      <c r="F352" s="129" t="s">
        <v>3765</v>
      </c>
      <c r="G352" s="129" t="s">
        <v>4461</v>
      </c>
      <c r="H352" s="129" t="s">
        <v>5152</v>
      </c>
      <c r="I352" s="129" t="s">
        <v>5839</v>
      </c>
      <c r="J352" s="129" t="s">
        <v>5839</v>
      </c>
      <c r="K352" s="129" t="s">
        <v>6528</v>
      </c>
      <c r="L352" s="129" t="s">
        <v>7222</v>
      </c>
      <c r="M352" s="129" t="s">
        <v>7913</v>
      </c>
      <c r="N352" s="129" t="s">
        <v>8599</v>
      </c>
      <c r="O352" s="129" t="s">
        <v>9274</v>
      </c>
      <c r="P352" s="129" t="s">
        <v>9904</v>
      </c>
    </row>
    <row r="353" spans="1:16" ht="21" thickBot="1">
      <c r="A353" t="str">
        <f t="shared" si="5"/>
        <v>Finanzas/Seguros</v>
      </c>
      <c r="B353" s="141" t="s">
        <v>74</v>
      </c>
      <c r="D353" s="129" t="s">
        <v>2418</v>
      </c>
      <c r="E353" s="129" t="s">
        <v>3099</v>
      </c>
      <c r="F353" s="129" t="s">
        <v>3766</v>
      </c>
      <c r="G353" s="129" t="s">
        <v>4462</v>
      </c>
      <c r="H353" s="129" t="s">
        <v>5153</v>
      </c>
      <c r="I353" s="129" t="s">
        <v>5840</v>
      </c>
      <c r="J353" s="129" t="s">
        <v>5840</v>
      </c>
      <c r="K353" s="129" t="s">
        <v>6529</v>
      </c>
      <c r="L353" s="129" t="s">
        <v>7223</v>
      </c>
      <c r="M353" s="129" t="s">
        <v>7914</v>
      </c>
      <c r="N353" s="129" t="s">
        <v>8600</v>
      </c>
      <c r="O353" s="129" t="s">
        <v>9275</v>
      </c>
      <c r="P353" s="129" t="s">
        <v>9905</v>
      </c>
    </row>
    <row r="354" spans="1:16" ht="51.6" thickBot="1">
      <c r="A354" t="str">
        <f t="shared" si="5"/>
        <v>Corretaje y alquiler de bienes inmuebles</v>
      </c>
      <c r="B354" s="141" t="s">
        <v>1395</v>
      </c>
      <c r="D354" s="129" t="s">
        <v>2490</v>
      </c>
      <c r="E354" s="129" t="s">
        <v>3167</v>
      </c>
      <c r="F354" s="129" t="s">
        <v>3839</v>
      </c>
      <c r="G354" s="129" t="s">
        <v>4534</v>
      </c>
      <c r="H354" s="129" t="s">
        <v>5225</v>
      </c>
      <c r="I354" s="129" t="s">
        <v>5912</v>
      </c>
      <c r="J354" s="129" t="s">
        <v>5912</v>
      </c>
      <c r="K354" s="129" t="s">
        <v>6601</v>
      </c>
      <c r="L354" s="129" t="s">
        <v>7295</v>
      </c>
      <c r="M354" s="129" t="s">
        <v>7986</v>
      </c>
      <c r="N354" s="129" t="s">
        <v>8672</v>
      </c>
      <c r="O354" s="129" t="s">
        <v>9344</v>
      </c>
      <c r="P354" s="129" t="s">
        <v>9970</v>
      </c>
    </row>
    <row r="355" spans="1:16" ht="21" thickBot="1">
      <c r="A355" t="str">
        <f t="shared" si="5"/>
        <v>alquiler de vivienda</v>
      </c>
      <c r="B355" s="141" t="s">
        <v>1398</v>
      </c>
      <c r="D355" s="129" t="s">
        <v>2491</v>
      </c>
      <c r="E355" s="129" t="s">
        <v>3168</v>
      </c>
      <c r="F355" s="129" t="s">
        <v>3840</v>
      </c>
      <c r="G355" s="129" t="s">
        <v>4535</v>
      </c>
      <c r="H355" s="129" t="s">
        <v>5226</v>
      </c>
      <c r="I355" s="129" t="s">
        <v>5913</v>
      </c>
      <c r="J355" s="129" t="s">
        <v>5913</v>
      </c>
      <c r="K355" s="129" t="s">
        <v>6602</v>
      </c>
      <c r="L355" s="129" t="s">
        <v>7296</v>
      </c>
      <c r="M355" s="129" t="s">
        <v>7987</v>
      </c>
      <c r="N355" s="129" t="s">
        <v>8673</v>
      </c>
      <c r="O355" s="129" t="s">
        <v>9345</v>
      </c>
      <c r="P355" s="129" t="s">
        <v>3168</v>
      </c>
    </row>
    <row r="356" spans="1:16" ht="61.8" thickBot="1">
      <c r="A356" t="str">
        <f t="shared" si="5"/>
        <v>Alquiler residencial (alquiler imputado)</v>
      </c>
      <c r="B356" s="141" t="s">
        <v>1401</v>
      </c>
      <c r="D356" s="129" t="s">
        <v>2492</v>
      </c>
      <c r="E356" s="129" t="s">
        <v>3169</v>
      </c>
      <c r="F356" s="129" t="s">
        <v>3841</v>
      </c>
      <c r="G356" s="129" t="s">
        <v>4536</v>
      </c>
      <c r="H356" s="129" t="s">
        <v>5227</v>
      </c>
      <c r="I356" s="129" t="s">
        <v>5914</v>
      </c>
      <c r="J356" s="129" t="s">
        <v>5914</v>
      </c>
      <c r="K356" s="129" t="s">
        <v>6603</v>
      </c>
      <c r="L356" s="129" t="s">
        <v>7297</v>
      </c>
      <c r="M356" s="129" t="s">
        <v>7988</v>
      </c>
      <c r="N356" s="129" t="s">
        <v>8674</v>
      </c>
      <c r="O356" s="129" t="s">
        <v>9346</v>
      </c>
      <c r="P356" s="129" t="s">
        <v>3169</v>
      </c>
    </row>
    <row r="357" spans="1:16" ht="21" thickBot="1">
      <c r="A357" t="str">
        <f t="shared" si="5"/>
        <v>transporte ferroviario</v>
      </c>
      <c r="B357" s="141" t="s">
        <v>1404</v>
      </c>
      <c r="D357" s="129" t="s">
        <v>2493</v>
      </c>
      <c r="E357" s="129" t="s">
        <v>3170</v>
      </c>
      <c r="F357" s="129" t="s">
        <v>3842</v>
      </c>
      <c r="G357" s="129" t="s">
        <v>4537</v>
      </c>
      <c r="H357" s="129" t="s">
        <v>5228</v>
      </c>
      <c r="I357" s="129" t="s">
        <v>5915</v>
      </c>
      <c r="J357" s="129" t="s">
        <v>5915</v>
      </c>
      <c r="K357" s="129" t="s">
        <v>6604</v>
      </c>
      <c r="L357" s="129" t="s">
        <v>7298</v>
      </c>
      <c r="M357" s="129" t="s">
        <v>7989</v>
      </c>
      <c r="N357" s="129" t="s">
        <v>8675</v>
      </c>
      <c r="O357" s="129" t="s">
        <v>9347</v>
      </c>
      <c r="P357" s="129" t="s">
        <v>9971</v>
      </c>
    </row>
    <row r="358" spans="1:16" ht="61.8" thickBot="1">
      <c r="A358" t="str">
        <f t="shared" si="5"/>
        <v>Transporte por carretera (excluido el transporte privado)</v>
      </c>
      <c r="B358" s="141" t="s">
        <v>62</v>
      </c>
      <c r="D358" s="129" t="s">
        <v>2494</v>
      </c>
      <c r="E358" s="129" t="s">
        <v>3171</v>
      </c>
      <c r="F358" s="129" t="s">
        <v>3843</v>
      </c>
      <c r="G358" s="129" t="s">
        <v>4538</v>
      </c>
      <c r="H358" s="129" t="s">
        <v>5229</v>
      </c>
      <c r="I358" s="129" t="s">
        <v>5916</v>
      </c>
      <c r="J358" s="129" t="s">
        <v>5916</v>
      </c>
      <c r="K358" s="129" t="s">
        <v>6605</v>
      </c>
      <c r="L358" s="129" t="s">
        <v>7299</v>
      </c>
      <c r="M358" s="129" t="s">
        <v>7990</v>
      </c>
      <c r="N358" s="129" t="s">
        <v>8676</v>
      </c>
      <c r="O358" s="129" t="s">
        <v>9348</v>
      </c>
      <c r="P358" s="129" t="s">
        <v>9972</v>
      </c>
    </row>
    <row r="359" spans="1:16" ht="31.2" thickBot="1">
      <c r="A359" t="str">
        <f t="shared" si="5"/>
        <v>transporte privado</v>
      </c>
      <c r="B359" s="141" t="s">
        <v>69</v>
      </c>
      <c r="D359" s="129" t="s">
        <v>2495</v>
      </c>
      <c r="E359" s="129" t="s">
        <v>3172</v>
      </c>
      <c r="F359" s="129" t="s">
        <v>3844</v>
      </c>
      <c r="G359" s="129" t="s">
        <v>4539</v>
      </c>
      <c r="H359" s="129" t="s">
        <v>5230</v>
      </c>
      <c r="I359" s="129" t="s">
        <v>5917</v>
      </c>
      <c r="J359" s="129" t="s">
        <v>5917</v>
      </c>
      <c r="K359" s="129" t="s">
        <v>6606</v>
      </c>
      <c r="L359" s="129" t="s">
        <v>7300</v>
      </c>
      <c r="M359" s="129" t="s">
        <v>7991</v>
      </c>
      <c r="N359" s="129" t="s">
        <v>8677</v>
      </c>
      <c r="O359" s="129" t="s">
        <v>9349</v>
      </c>
      <c r="P359" s="129" t="s">
        <v>3172</v>
      </c>
    </row>
    <row r="360" spans="1:16" ht="21" thickBot="1">
      <c r="A360" t="str">
        <f t="shared" si="5"/>
        <v>transporte de agua</v>
      </c>
      <c r="B360" s="141" t="s">
        <v>1411</v>
      </c>
      <c r="D360" s="129" t="s">
        <v>2496</v>
      </c>
      <c r="E360" s="129" t="s">
        <v>1411</v>
      </c>
      <c r="F360" s="129" t="s">
        <v>3845</v>
      </c>
      <c r="G360" s="129" t="s">
        <v>4540</v>
      </c>
      <c r="H360" s="129" t="s">
        <v>5231</v>
      </c>
      <c r="I360" s="129" t="s">
        <v>5918</v>
      </c>
      <c r="J360" s="129" t="s">
        <v>5918</v>
      </c>
      <c r="K360" s="129" t="s">
        <v>6607</v>
      </c>
      <c r="L360" s="129" t="s">
        <v>7301</v>
      </c>
      <c r="M360" s="129" t="s">
        <v>7992</v>
      </c>
      <c r="N360" s="129" t="s">
        <v>8678</v>
      </c>
      <c r="O360" s="129" t="s">
        <v>9350</v>
      </c>
      <c r="P360" s="129" t="s">
        <v>9973</v>
      </c>
    </row>
    <row r="361" spans="1:16" ht="31.2" thickBot="1">
      <c r="A361" t="str">
        <f t="shared" si="5"/>
        <v>transporte aéreo</v>
      </c>
      <c r="B361" s="141" t="s">
        <v>1414</v>
      </c>
      <c r="D361" s="129" t="s">
        <v>2497</v>
      </c>
      <c r="E361" s="129" t="s">
        <v>3173</v>
      </c>
      <c r="F361" s="129" t="s">
        <v>3846</v>
      </c>
      <c r="G361" s="129" t="s">
        <v>4541</v>
      </c>
      <c r="H361" s="129" t="s">
        <v>5232</v>
      </c>
      <c r="I361" s="129" t="s">
        <v>5919</v>
      </c>
      <c r="J361" s="129" t="s">
        <v>5919</v>
      </c>
      <c r="K361" s="129" t="s">
        <v>6608</v>
      </c>
      <c r="L361" s="129" t="s">
        <v>7302</v>
      </c>
      <c r="M361" s="129" t="s">
        <v>7993</v>
      </c>
      <c r="N361" s="129" t="s">
        <v>8679</v>
      </c>
      <c r="O361" s="129" t="s">
        <v>9351</v>
      </c>
      <c r="P361" s="129" t="s">
        <v>9974</v>
      </c>
    </row>
    <row r="362" spans="1:16" ht="21" thickBot="1">
      <c r="A362" t="str">
        <f t="shared" si="5"/>
        <v>transporte de carga</v>
      </c>
      <c r="B362" s="141" t="s">
        <v>66</v>
      </c>
      <c r="D362" s="129" t="s">
        <v>2498</v>
      </c>
      <c r="E362" s="129" t="s">
        <v>3174</v>
      </c>
      <c r="F362" s="129" t="s">
        <v>3847</v>
      </c>
      <c r="G362" s="129" t="s">
        <v>4542</v>
      </c>
      <c r="H362" s="129" t="s">
        <v>5233</v>
      </c>
      <c r="I362" s="129" t="s">
        <v>5920</v>
      </c>
      <c r="J362" s="129" t="s">
        <v>5920</v>
      </c>
      <c r="K362" s="129" t="s">
        <v>6609</v>
      </c>
      <c r="L362" s="129" t="s">
        <v>7303</v>
      </c>
      <c r="M362" s="129" t="s">
        <v>7994</v>
      </c>
      <c r="N362" s="129" t="s">
        <v>8680</v>
      </c>
      <c r="O362" s="129" t="s">
        <v>9352</v>
      </c>
      <c r="P362" s="129" t="s">
        <v>9975</v>
      </c>
    </row>
    <row r="363" spans="1:16" ht="18.600000000000001" thickBot="1">
      <c r="A363" t="str">
        <f t="shared" si="5"/>
        <v>Depósito</v>
      </c>
      <c r="B363" s="141" t="s">
        <v>1419</v>
      </c>
      <c r="D363" s="129" t="s">
        <v>2499</v>
      </c>
      <c r="E363" s="129" t="s">
        <v>1419</v>
      </c>
      <c r="F363" s="129" t="s">
        <v>3848</v>
      </c>
      <c r="G363" s="129" t="s">
        <v>4543</v>
      </c>
      <c r="H363" s="129" t="s">
        <v>5234</v>
      </c>
      <c r="I363" s="129" t="s">
        <v>5921</v>
      </c>
      <c r="J363" s="129" t="s">
        <v>5921</v>
      </c>
      <c r="K363" s="129" t="s">
        <v>6610</v>
      </c>
      <c r="L363" s="129" t="s">
        <v>7304</v>
      </c>
      <c r="M363" s="129" t="s">
        <v>7995</v>
      </c>
      <c r="N363" s="129" t="s">
        <v>8681</v>
      </c>
      <c r="O363" s="129" t="s">
        <v>9353</v>
      </c>
      <c r="P363" s="129" t="s">
        <v>9976</v>
      </c>
    </row>
    <row r="364" spans="1:16" ht="41.4" thickBot="1">
      <c r="A364" t="str">
        <f t="shared" si="5"/>
        <v>Servicios incidentales de transporte</v>
      </c>
      <c r="B364" s="141" t="s">
        <v>1422</v>
      </c>
      <c r="D364" s="129" t="s">
        <v>2500</v>
      </c>
      <c r="E364" s="129" t="s">
        <v>3175</v>
      </c>
      <c r="F364" s="129" t="s">
        <v>3849</v>
      </c>
      <c r="G364" s="129" t="s">
        <v>4544</v>
      </c>
      <c r="H364" s="129" t="s">
        <v>5235</v>
      </c>
      <c r="I364" s="129" t="s">
        <v>5922</v>
      </c>
      <c r="J364" s="129" t="s">
        <v>5922</v>
      </c>
      <c r="K364" s="129" t="s">
        <v>6611</v>
      </c>
      <c r="L364" s="129" t="s">
        <v>7305</v>
      </c>
      <c r="M364" s="129" t="s">
        <v>7996</v>
      </c>
      <c r="N364" s="129" t="s">
        <v>8682</v>
      </c>
      <c r="O364" s="129" t="s">
        <v>9354</v>
      </c>
      <c r="P364" s="129" t="s">
        <v>9977</v>
      </c>
    </row>
    <row r="365" spans="1:16" ht="31.2" thickBot="1">
      <c r="A365" t="str">
        <f t="shared" si="5"/>
        <v>Entrega de correo/correspondencia</v>
      </c>
      <c r="B365" s="141" t="s">
        <v>1425</v>
      </c>
      <c r="D365" s="129" t="s">
        <v>2501</v>
      </c>
      <c r="E365" s="129" t="s">
        <v>3176</v>
      </c>
      <c r="F365" s="129" t="s">
        <v>3850</v>
      </c>
      <c r="G365" s="129" t="s">
        <v>4545</v>
      </c>
      <c r="H365" s="129" t="s">
        <v>5236</v>
      </c>
      <c r="I365" s="129" t="s">
        <v>5923</v>
      </c>
      <c r="J365" s="129" t="s">
        <v>5923</v>
      </c>
      <c r="K365" s="129" t="s">
        <v>6612</v>
      </c>
      <c r="L365" s="129" t="s">
        <v>7306</v>
      </c>
      <c r="M365" s="129" t="s">
        <v>7997</v>
      </c>
      <c r="N365" s="129" t="s">
        <v>8683</v>
      </c>
      <c r="O365" s="129" t="s">
        <v>9355</v>
      </c>
      <c r="P365" s="129" t="s">
        <v>9978</v>
      </c>
    </row>
    <row r="366" spans="1:16" ht="21" thickBot="1">
      <c r="A366" t="str">
        <f t="shared" si="5"/>
        <v>comunicación</v>
      </c>
      <c r="B366" s="141" t="s">
        <v>1428</v>
      </c>
      <c r="D366" s="129" t="s">
        <v>2502</v>
      </c>
      <c r="E366" s="129" t="s">
        <v>3177</v>
      </c>
      <c r="F366" s="129" t="s">
        <v>3851</v>
      </c>
      <c r="G366" s="129" t="s">
        <v>4546</v>
      </c>
      <c r="H366" s="129" t="s">
        <v>5237</v>
      </c>
      <c r="I366" s="129" t="s">
        <v>5924</v>
      </c>
      <c r="J366" s="129" t="s">
        <v>5924</v>
      </c>
      <c r="K366" s="129" t="s">
        <v>6613</v>
      </c>
      <c r="L366" s="129" t="s">
        <v>7307</v>
      </c>
      <c r="M366" s="129" t="s">
        <v>7998</v>
      </c>
      <c r="N366" s="129" t="s">
        <v>8684</v>
      </c>
      <c r="O366" s="129" t="s">
        <v>9356</v>
      </c>
      <c r="P366" s="129" t="s">
        <v>9979</v>
      </c>
    </row>
    <row r="367" spans="1:16" ht="21" thickBot="1">
      <c r="A367" t="str">
        <f t="shared" si="5"/>
        <v>transmisión</v>
      </c>
      <c r="B367" s="141" t="s">
        <v>1431</v>
      </c>
      <c r="D367" s="129" t="s">
        <v>2503</v>
      </c>
      <c r="E367" s="129" t="s">
        <v>3178</v>
      </c>
      <c r="F367" s="129" t="s">
        <v>3852</v>
      </c>
      <c r="G367" s="129" t="s">
        <v>4547</v>
      </c>
      <c r="H367" s="129" t="s">
        <v>5238</v>
      </c>
      <c r="I367" s="129" t="s">
        <v>5925</v>
      </c>
      <c r="J367" s="129" t="s">
        <v>5925</v>
      </c>
      <c r="K367" s="129" t="s">
        <v>6614</v>
      </c>
      <c r="L367" s="129" t="s">
        <v>7308</v>
      </c>
      <c r="M367" s="129" t="s">
        <v>7999</v>
      </c>
      <c r="N367" s="129" t="s">
        <v>8685</v>
      </c>
      <c r="O367" s="129" t="s">
        <v>9357</v>
      </c>
      <c r="P367" s="129" t="s">
        <v>3178</v>
      </c>
    </row>
    <row r="368" spans="1:16" ht="21" thickBot="1">
      <c r="A368" t="str">
        <f t="shared" si="5"/>
        <v>Servicio de información</v>
      </c>
      <c r="B368" s="141" t="s">
        <v>1434</v>
      </c>
      <c r="D368" s="129" t="s">
        <v>2504</v>
      </c>
      <c r="E368" s="129" t="s">
        <v>3179</v>
      </c>
      <c r="F368" s="129" t="s">
        <v>3853</v>
      </c>
      <c r="G368" s="129" t="s">
        <v>4548</v>
      </c>
      <c r="H368" s="129" t="s">
        <v>5239</v>
      </c>
      <c r="I368" s="129" t="s">
        <v>5926</v>
      </c>
      <c r="J368" s="129" t="s">
        <v>5926</v>
      </c>
      <c r="K368" s="129" t="s">
        <v>6615</v>
      </c>
      <c r="L368" s="129" t="s">
        <v>7309</v>
      </c>
      <c r="M368" s="129" t="s">
        <v>8000</v>
      </c>
      <c r="N368" s="129" t="s">
        <v>8686</v>
      </c>
      <c r="O368" s="129" t="s">
        <v>9358</v>
      </c>
      <c r="P368" s="129" t="s">
        <v>9980</v>
      </c>
    </row>
    <row r="369" spans="1:16" ht="21" thickBot="1">
      <c r="A369" t="str">
        <f t="shared" si="5"/>
        <v>servicio de Internet</v>
      </c>
      <c r="B369" s="141" t="s">
        <v>1437</v>
      </c>
      <c r="D369" s="129" t="s">
        <v>2505</v>
      </c>
      <c r="E369" s="129" t="s">
        <v>3180</v>
      </c>
      <c r="F369" s="129" t="s">
        <v>3854</v>
      </c>
      <c r="G369" s="129" t="s">
        <v>4549</v>
      </c>
      <c r="H369" s="129" t="s">
        <v>5240</v>
      </c>
      <c r="I369" s="129" t="s">
        <v>5927</v>
      </c>
      <c r="J369" s="129" t="s">
        <v>5927</v>
      </c>
      <c r="K369" s="129" t="s">
        <v>6616</v>
      </c>
      <c r="L369" s="129" t="s">
        <v>7310</v>
      </c>
      <c r="M369" s="129" t="s">
        <v>8001</v>
      </c>
      <c r="N369" s="129" t="s">
        <v>8687</v>
      </c>
      <c r="O369" s="129" t="s">
        <v>9359</v>
      </c>
      <c r="P369" s="129" t="s">
        <v>9981</v>
      </c>
    </row>
    <row r="370" spans="1:16" ht="51.6" thickBot="1">
      <c r="A370" t="str">
        <f t="shared" si="5"/>
        <v>Producción de video/audio/información de personajes</v>
      </c>
      <c r="B370" s="141" t="s">
        <v>1440</v>
      </c>
      <c r="D370" s="129" t="s">
        <v>2506</v>
      </c>
      <c r="E370" s="129" t="s">
        <v>3181</v>
      </c>
      <c r="F370" s="129" t="s">
        <v>3855</v>
      </c>
      <c r="G370" s="129" t="s">
        <v>4550</v>
      </c>
      <c r="H370" s="129" t="s">
        <v>5241</v>
      </c>
      <c r="I370" s="129" t="s">
        <v>5928</v>
      </c>
      <c r="J370" s="129" t="s">
        <v>5928</v>
      </c>
      <c r="K370" s="129" t="s">
        <v>6617</v>
      </c>
      <c r="L370" s="129" t="s">
        <v>7311</v>
      </c>
      <c r="M370" s="129" t="s">
        <v>8002</v>
      </c>
      <c r="N370" s="129" t="s">
        <v>8688</v>
      </c>
      <c r="O370" s="129" t="s">
        <v>9360</v>
      </c>
      <c r="P370" s="129" t="s">
        <v>9982</v>
      </c>
    </row>
    <row r="371" spans="1:16" ht="31.2" thickBot="1">
      <c r="A371" t="str">
        <f t="shared" si="5"/>
        <v>asuntos publicos</v>
      </c>
      <c r="B371" s="141" t="s">
        <v>1267</v>
      </c>
      <c r="D371" s="129" t="s">
        <v>2422</v>
      </c>
      <c r="E371" s="129" t="s">
        <v>3103</v>
      </c>
      <c r="F371" s="129" t="s">
        <v>3770</v>
      </c>
      <c r="G371" s="129" t="s">
        <v>4466</v>
      </c>
      <c r="H371" s="129" t="s">
        <v>5157</v>
      </c>
      <c r="I371" s="129" t="s">
        <v>5844</v>
      </c>
      <c r="J371" s="129" t="s">
        <v>5844</v>
      </c>
      <c r="K371" s="129" t="s">
        <v>6533</v>
      </c>
      <c r="L371" s="129" t="s">
        <v>7227</v>
      </c>
      <c r="M371" s="129" t="s">
        <v>7918</v>
      </c>
      <c r="N371" s="129" t="s">
        <v>8604</v>
      </c>
      <c r="O371" s="129" t="s">
        <v>9278</v>
      </c>
      <c r="P371" s="129" t="s">
        <v>9909</v>
      </c>
    </row>
    <row r="372" spans="1:16" ht="18.600000000000001" thickBot="1">
      <c r="A372" t="str">
        <f t="shared" si="5"/>
        <v>educación</v>
      </c>
      <c r="B372" s="141" t="s">
        <v>1445</v>
      </c>
      <c r="D372" s="129" t="s">
        <v>2507</v>
      </c>
      <c r="E372" s="129" t="s">
        <v>1445</v>
      </c>
      <c r="F372" s="129" t="s">
        <v>3856</v>
      </c>
      <c r="G372" s="129" t="s">
        <v>4551</v>
      </c>
      <c r="H372" s="129" t="s">
        <v>5242</v>
      </c>
      <c r="I372" s="129" t="s">
        <v>5929</v>
      </c>
      <c r="J372" s="129" t="s">
        <v>5929</v>
      </c>
      <c r="K372" s="129" t="s">
        <v>6618</v>
      </c>
      <c r="L372" s="129" t="s">
        <v>7312</v>
      </c>
      <c r="M372" s="129" t="s">
        <v>8003</v>
      </c>
      <c r="N372" s="129" t="s">
        <v>8689</v>
      </c>
      <c r="O372" s="129" t="s">
        <v>9361</v>
      </c>
      <c r="P372" s="129" t="s">
        <v>1445</v>
      </c>
    </row>
    <row r="373" spans="1:16" ht="18.600000000000001" thickBot="1">
      <c r="A373" t="str">
        <f t="shared" si="5"/>
        <v>el estudio</v>
      </c>
      <c r="B373" s="141" t="s">
        <v>1448</v>
      </c>
      <c r="D373" s="129" t="s">
        <v>2508</v>
      </c>
      <c r="E373" s="129" t="s">
        <v>1448</v>
      </c>
      <c r="F373" s="129" t="s">
        <v>3857</v>
      </c>
      <c r="G373" s="129" t="s">
        <v>4552</v>
      </c>
      <c r="H373" s="129" t="s">
        <v>5243</v>
      </c>
      <c r="I373" s="129" t="s">
        <v>5930</v>
      </c>
      <c r="J373" s="129" t="s">
        <v>5930</v>
      </c>
      <c r="K373" s="129" t="s">
        <v>6619</v>
      </c>
      <c r="L373" s="129" t="s">
        <v>7313</v>
      </c>
      <c r="M373" s="129" t="s">
        <v>8004</v>
      </c>
      <c r="N373" s="129" t="s">
        <v>8690</v>
      </c>
      <c r="O373" s="129" t="s">
        <v>9362</v>
      </c>
      <c r="P373" s="129" t="s">
        <v>1448</v>
      </c>
    </row>
    <row r="374" spans="1:16" ht="21" thickBot="1">
      <c r="A374" t="str">
        <f t="shared" si="5"/>
        <v>atención médica</v>
      </c>
      <c r="B374" s="141" t="s">
        <v>1451</v>
      </c>
      <c r="D374" s="129" t="s">
        <v>2509</v>
      </c>
      <c r="E374" s="129" t="s">
        <v>3182</v>
      </c>
      <c r="F374" s="129" t="s">
        <v>3858</v>
      </c>
      <c r="G374" s="129" t="s">
        <v>4553</v>
      </c>
      <c r="H374" s="129" t="s">
        <v>5244</v>
      </c>
      <c r="I374" s="129" t="s">
        <v>5931</v>
      </c>
      <c r="J374" s="129" t="s">
        <v>5931</v>
      </c>
      <c r="K374" s="129" t="s">
        <v>6620</v>
      </c>
      <c r="L374" s="129" t="s">
        <v>7314</v>
      </c>
      <c r="M374" s="129" t="s">
        <v>8005</v>
      </c>
      <c r="N374" s="129" t="s">
        <v>8691</v>
      </c>
      <c r="O374" s="129" t="s">
        <v>9363</v>
      </c>
      <c r="P374" s="129" t="s">
        <v>9983</v>
      </c>
    </row>
    <row r="375" spans="1:16" ht="31.2" thickBot="1">
      <c r="A375" t="str">
        <f t="shared" si="5"/>
        <v>salud e higiene</v>
      </c>
      <c r="B375" s="141" t="s">
        <v>1454</v>
      </c>
      <c r="D375" s="129" t="s">
        <v>2510</v>
      </c>
      <c r="E375" s="129" t="s">
        <v>3183</v>
      </c>
      <c r="F375" s="129" t="s">
        <v>3859</v>
      </c>
      <c r="G375" s="129" t="s">
        <v>4554</v>
      </c>
      <c r="H375" s="129" t="s">
        <v>5245</v>
      </c>
      <c r="I375" s="129" t="s">
        <v>5932</v>
      </c>
      <c r="J375" s="129" t="s">
        <v>5932</v>
      </c>
      <c r="K375" s="129" t="s">
        <v>6621</v>
      </c>
      <c r="L375" s="129" t="s">
        <v>7315</v>
      </c>
      <c r="M375" s="129" t="s">
        <v>8006</v>
      </c>
      <c r="N375" s="129" t="s">
        <v>8692</v>
      </c>
      <c r="O375" s="129" t="s">
        <v>9364</v>
      </c>
      <c r="P375" s="129" t="s">
        <v>9984</v>
      </c>
    </row>
    <row r="376" spans="1:16" ht="41.4" thickBot="1">
      <c r="A376" t="str">
        <f t="shared" si="5"/>
        <v>Seguro social/bienestar social</v>
      </c>
      <c r="B376" s="141" t="s">
        <v>1457</v>
      </c>
      <c r="D376" s="129" t="s">
        <v>2511</v>
      </c>
      <c r="E376" s="129" t="s">
        <v>3184</v>
      </c>
      <c r="F376" s="129" t="s">
        <v>3860</v>
      </c>
      <c r="G376" s="129" t="s">
        <v>4555</v>
      </c>
      <c r="H376" s="129" t="s">
        <v>5246</v>
      </c>
      <c r="I376" s="129" t="s">
        <v>5933</v>
      </c>
      <c r="J376" s="129" t="s">
        <v>5933</v>
      </c>
      <c r="K376" s="129" t="s">
        <v>6622</v>
      </c>
      <c r="L376" s="129" t="s">
        <v>7316</v>
      </c>
      <c r="M376" s="129" t="s">
        <v>8007</v>
      </c>
      <c r="N376" s="129" t="s">
        <v>8693</v>
      </c>
      <c r="O376" s="129" t="s">
        <v>9365</v>
      </c>
      <c r="P376" s="129" t="s">
        <v>9985</v>
      </c>
    </row>
    <row r="377" spans="1:16" ht="21" thickBot="1">
      <c r="A377" t="str">
        <f t="shared" si="5"/>
        <v>enfermería</v>
      </c>
      <c r="B377" s="141" t="s">
        <v>1460</v>
      </c>
      <c r="D377" s="129" t="s">
        <v>2512</v>
      </c>
      <c r="E377" s="129" t="s">
        <v>3185</v>
      </c>
      <c r="F377" s="129" t="s">
        <v>3861</v>
      </c>
      <c r="G377" s="129" t="s">
        <v>4556</v>
      </c>
      <c r="H377" s="129" t="s">
        <v>5247</v>
      </c>
      <c r="I377" s="129" t="s">
        <v>5934</v>
      </c>
      <c r="J377" s="129" t="s">
        <v>5934</v>
      </c>
      <c r="K377" s="129" t="s">
        <v>6623</v>
      </c>
      <c r="L377" s="129" t="s">
        <v>7317</v>
      </c>
      <c r="M377" s="129" t="s">
        <v>8008</v>
      </c>
      <c r="N377" s="129" t="s">
        <v>8694</v>
      </c>
      <c r="O377" s="129" t="s">
        <v>9366</v>
      </c>
      <c r="P377" s="129" t="s">
        <v>9986</v>
      </c>
    </row>
    <row r="378" spans="1:16" ht="61.8" thickBot="1">
      <c r="A378" t="str">
        <f t="shared" si="5"/>
        <v>Organizaciones de miembros no clasificadas en otra parte</v>
      </c>
      <c r="B378" s="141" t="s">
        <v>1277</v>
      </c>
      <c r="D378" s="129" t="s">
        <v>2425</v>
      </c>
      <c r="E378" s="129" t="s">
        <v>3106</v>
      </c>
      <c r="F378" s="129" t="s">
        <v>3773</v>
      </c>
      <c r="G378" s="129" t="s">
        <v>4469</v>
      </c>
      <c r="H378" s="129" t="s">
        <v>5160</v>
      </c>
      <c r="I378" s="129" t="s">
        <v>5847</v>
      </c>
      <c r="J378" s="129" t="s">
        <v>5847</v>
      </c>
      <c r="K378" s="129" t="s">
        <v>6536</v>
      </c>
      <c r="L378" s="129" t="s">
        <v>7230</v>
      </c>
      <c r="M378" s="129" t="s">
        <v>7921</v>
      </c>
      <c r="N378" s="129" t="s">
        <v>8607</v>
      </c>
      <c r="O378" s="129" t="s">
        <v>9281</v>
      </c>
      <c r="P378" s="129" t="s">
        <v>9911</v>
      </c>
    </row>
    <row r="379" spans="1:16" ht="31.2" thickBot="1">
      <c r="A379" t="str">
        <f t="shared" si="5"/>
        <v>servicio de alquiler de mercancias</v>
      </c>
      <c r="B379" s="141" t="s">
        <v>1465</v>
      </c>
      <c r="D379" s="129" t="s">
        <v>2513</v>
      </c>
      <c r="E379" s="129" t="s">
        <v>3186</v>
      </c>
      <c r="F379" s="129" t="s">
        <v>3862</v>
      </c>
      <c r="G379" s="129" t="s">
        <v>4557</v>
      </c>
      <c r="H379" s="129" t="s">
        <v>5248</v>
      </c>
      <c r="I379" s="129" t="s">
        <v>5935</v>
      </c>
      <c r="J379" s="129" t="s">
        <v>5935</v>
      </c>
      <c r="K379" s="129" t="s">
        <v>6624</v>
      </c>
      <c r="L379" s="129" t="s">
        <v>7318</v>
      </c>
      <c r="M379" s="129" t="s">
        <v>8009</v>
      </c>
      <c r="N379" s="129" t="s">
        <v>8695</v>
      </c>
      <c r="O379" s="129" t="s">
        <v>9367</v>
      </c>
      <c r="P379" s="129" t="s">
        <v>9987</v>
      </c>
    </row>
    <row r="380" spans="1:16" ht="21" thickBot="1">
      <c r="A380" t="str">
        <f t="shared" si="5"/>
        <v>anuncio publicitario</v>
      </c>
      <c r="B380" s="141" t="s">
        <v>1467</v>
      </c>
      <c r="D380" s="129" t="s">
        <v>2514</v>
      </c>
      <c r="E380" s="129" t="s">
        <v>3187</v>
      </c>
      <c r="F380" s="129" t="s">
        <v>3863</v>
      </c>
      <c r="G380" s="129" t="s">
        <v>4558</v>
      </c>
      <c r="H380" s="129" t="s">
        <v>5249</v>
      </c>
      <c r="I380" s="129" t="s">
        <v>5936</v>
      </c>
      <c r="J380" s="129" t="s">
        <v>5936</v>
      </c>
      <c r="K380" s="129" t="s">
        <v>6625</v>
      </c>
      <c r="L380" s="129" t="s">
        <v>7319</v>
      </c>
      <c r="M380" s="129" t="s">
        <v>8010</v>
      </c>
      <c r="N380" s="129" t="s">
        <v>8599</v>
      </c>
      <c r="O380" s="129" t="s">
        <v>9368</v>
      </c>
      <c r="P380" s="129" t="s">
        <v>9988</v>
      </c>
    </row>
    <row r="381" spans="1:16" ht="51.6" thickBot="1">
      <c r="A381" t="str">
        <f t="shared" si="5"/>
        <v>Mantenimiento de automóviles y reparación de máquinas.</v>
      </c>
      <c r="B381" s="141" t="s">
        <v>1469</v>
      </c>
      <c r="D381" s="129" t="s">
        <v>2515</v>
      </c>
      <c r="E381" s="129" t="s">
        <v>3188</v>
      </c>
      <c r="F381" s="129" t="s">
        <v>3864</v>
      </c>
      <c r="G381" s="129" t="s">
        <v>4559</v>
      </c>
      <c r="H381" s="129" t="s">
        <v>5250</v>
      </c>
      <c r="I381" s="129" t="s">
        <v>5937</v>
      </c>
      <c r="J381" s="129" t="s">
        <v>5937</v>
      </c>
      <c r="K381" s="129" t="s">
        <v>6626</v>
      </c>
      <c r="L381" s="129" t="s">
        <v>7320</v>
      </c>
      <c r="M381" s="129" t="s">
        <v>8011</v>
      </c>
      <c r="N381" s="129" t="s">
        <v>8696</v>
      </c>
      <c r="O381" s="129" t="s">
        <v>9369</v>
      </c>
      <c r="P381" s="129" t="s">
        <v>9989</v>
      </c>
    </row>
    <row r="382" spans="1:16" ht="41.4" thickBot="1">
      <c r="A382" t="str">
        <f t="shared" si="5"/>
        <v>Otros servicios comerciales</v>
      </c>
      <c r="B382" s="141" t="s">
        <v>1472</v>
      </c>
      <c r="D382" s="129" t="s">
        <v>2516</v>
      </c>
      <c r="E382" s="129" t="s">
        <v>3189</v>
      </c>
      <c r="F382" s="129" t="s">
        <v>3865</v>
      </c>
      <c r="G382" s="129" t="s">
        <v>4560</v>
      </c>
      <c r="H382" s="129" t="s">
        <v>5251</v>
      </c>
      <c r="I382" s="129" t="s">
        <v>5938</v>
      </c>
      <c r="J382" s="129" t="s">
        <v>5938</v>
      </c>
      <c r="K382" s="129" t="s">
        <v>6627</v>
      </c>
      <c r="L382" s="129" t="s">
        <v>7321</v>
      </c>
      <c r="M382" s="129" t="s">
        <v>8012</v>
      </c>
      <c r="N382" s="129" t="s">
        <v>8697</v>
      </c>
      <c r="O382" s="129" t="s">
        <v>9370</v>
      </c>
      <c r="P382" s="129" t="s">
        <v>9990</v>
      </c>
    </row>
    <row r="383" spans="1:16" ht="21" thickBot="1">
      <c r="A383" t="str">
        <f t="shared" si="5"/>
        <v>negocio de alojamiento</v>
      </c>
      <c r="B383" s="141" t="s">
        <v>1475</v>
      </c>
      <c r="D383" s="129" t="s">
        <v>2517</v>
      </c>
      <c r="E383" s="129" t="s">
        <v>3190</v>
      </c>
      <c r="F383" s="129" t="s">
        <v>3866</v>
      </c>
      <c r="G383" s="129" t="s">
        <v>4561</v>
      </c>
      <c r="H383" s="129" t="s">
        <v>5252</v>
      </c>
      <c r="I383" s="129" t="s">
        <v>5939</v>
      </c>
      <c r="J383" s="129" t="s">
        <v>5939</v>
      </c>
      <c r="K383" s="129" t="s">
        <v>6628</v>
      </c>
      <c r="L383" s="129" t="s">
        <v>7322</v>
      </c>
      <c r="M383" s="129" t="s">
        <v>8013</v>
      </c>
      <c r="N383" s="129" t="s">
        <v>8698</v>
      </c>
      <c r="O383" s="129" t="s">
        <v>9371</v>
      </c>
      <c r="P383" s="129" t="s">
        <v>9991</v>
      </c>
    </row>
    <row r="384" spans="1:16" ht="31.2" thickBot="1">
      <c r="A384" t="str">
        <f t="shared" si="5"/>
        <v>Servicio de comida y bebida</v>
      </c>
      <c r="B384" s="141" t="s">
        <v>1477</v>
      </c>
      <c r="D384" s="129" t="s">
        <v>2518</v>
      </c>
      <c r="E384" s="129" t="s">
        <v>3191</v>
      </c>
      <c r="F384" s="129" t="s">
        <v>3867</v>
      </c>
      <c r="G384" s="129" t="s">
        <v>4562</v>
      </c>
      <c r="H384" s="129" t="s">
        <v>5253</v>
      </c>
      <c r="I384" s="129" t="s">
        <v>5940</v>
      </c>
      <c r="J384" s="129" t="s">
        <v>5940</v>
      </c>
      <c r="K384" s="129" t="s">
        <v>6629</v>
      </c>
      <c r="L384" s="129" t="s">
        <v>7323</v>
      </c>
      <c r="M384" s="129" t="s">
        <v>8014</v>
      </c>
      <c r="N384" s="129" t="s">
        <v>8699</v>
      </c>
      <c r="O384" s="129" t="s">
        <v>9372</v>
      </c>
      <c r="P384" s="129" t="s">
        <v>9992</v>
      </c>
    </row>
    <row r="385" spans="1:16" ht="51.6" thickBot="1">
      <c r="A385" t="str">
        <f t="shared" si="5"/>
        <v>Lavandería, peluquería, belleza, negocio de baños</v>
      </c>
      <c r="B385" s="141" t="s">
        <v>1480</v>
      </c>
      <c r="D385" s="129" t="s">
        <v>2519</v>
      </c>
      <c r="E385" s="129" t="s">
        <v>3192</v>
      </c>
      <c r="F385" s="129" t="s">
        <v>3868</v>
      </c>
      <c r="G385" s="129" t="s">
        <v>4563</v>
      </c>
      <c r="H385" s="129" t="s">
        <v>5254</v>
      </c>
      <c r="I385" s="129" t="s">
        <v>5941</v>
      </c>
      <c r="J385" s="129" t="s">
        <v>5941</v>
      </c>
      <c r="K385" s="129" t="s">
        <v>6630</v>
      </c>
      <c r="L385" s="129" t="s">
        <v>7324</v>
      </c>
      <c r="M385" s="129" t="s">
        <v>8015</v>
      </c>
      <c r="N385" s="129" t="s">
        <v>8700</v>
      </c>
      <c r="O385" s="129" t="s">
        <v>9373</v>
      </c>
      <c r="P385" s="129" t="s">
        <v>9993</v>
      </c>
    </row>
    <row r="386" spans="1:16" ht="31.2" thickBot="1">
      <c r="A386" t="str">
        <f t="shared" ref="A386:A449" si="6">J386</f>
        <v>Servicio de entretenimiento</v>
      </c>
      <c r="B386" s="141" t="s">
        <v>1483</v>
      </c>
      <c r="D386" s="129" t="s">
        <v>2520</v>
      </c>
      <c r="E386" s="129" t="s">
        <v>3193</v>
      </c>
      <c r="F386" s="129" t="s">
        <v>3869</v>
      </c>
      <c r="G386" s="129" t="s">
        <v>4564</v>
      </c>
      <c r="H386" s="129" t="s">
        <v>5255</v>
      </c>
      <c r="I386" s="129" t="s">
        <v>5942</v>
      </c>
      <c r="J386" s="129" t="s">
        <v>5942</v>
      </c>
      <c r="K386" s="129" t="s">
        <v>6631</v>
      </c>
      <c r="L386" s="129" t="s">
        <v>7325</v>
      </c>
      <c r="M386" s="129" t="s">
        <v>8016</v>
      </c>
      <c r="N386" s="129" t="s">
        <v>8701</v>
      </c>
      <c r="O386" s="129" t="s">
        <v>9374</v>
      </c>
      <c r="P386" s="129" t="s">
        <v>9994</v>
      </c>
    </row>
    <row r="387" spans="1:16" ht="41.4" thickBot="1">
      <c r="A387" t="str">
        <f t="shared" si="6"/>
        <v>Otros servicios personales</v>
      </c>
      <c r="B387" s="141" t="s">
        <v>1486</v>
      </c>
      <c r="D387" s="129" t="s">
        <v>2521</v>
      </c>
      <c r="E387" s="129" t="s">
        <v>3194</v>
      </c>
      <c r="F387" s="129" t="s">
        <v>3870</v>
      </c>
      <c r="G387" s="129" t="s">
        <v>4565</v>
      </c>
      <c r="H387" s="129" t="s">
        <v>5256</v>
      </c>
      <c r="I387" s="129" t="s">
        <v>5943</v>
      </c>
      <c r="J387" s="129" t="s">
        <v>5943</v>
      </c>
      <c r="K387" s="129" t="s">
        <v>6632</v>
      </c>
      <c r="L387" s="129" t="s">
        <v>7326</v>
      </c>
      <c r="M387" s="129" t="s">
        <v>8017</v>
      </c>
      <c r="N387" s="129" t="s">
        <v>8702</v>
      </c>
      <c r="O387" s="129" t="s">
        <v>9375</v>
      </c>
      <c r="P387" s="129" t="s">
        <v>9995</v>
      </c>
    </row>
    <row r="388" spans="1:16" ht="21" thickBot="1">
      <c r="A388" t="str">
        <f t="shared" si="6"/>
        <v>Material de oficina</v>
      </c>
      <c r="B388" s="141" t="s">
        <v>1288</v>
      </c>
      <c r="D388" s="129" t="s">
        <v>2428</v>
      </c>
      <c r="E388" s="129" t="s">
        <v>3109</v>
      </c>
      <c r="F388" s="129" t="s">
        <v>3776</v>
      </c>
      <c r="G388" s="129" t="s">
        <v>4472</v>
      </c>
      <c r="H388" s="129" t="s">
        <v>5163</v>
      </c>
      <c r="I388" s="129" t="s">
        <v>5850</v>
      </c>
      <c r="J388" s="129" t="s">
        <v>5850</v>
      </c>
      <c r="K388" s="129" t="s">
        <v>6539</v>
      </c>
      <c r="L388" s="129" t="s">
        <v>7233</v>
      </c>
      <c r="M388" s="129" t="s">
        <v>7924</v>
      </c>
      <c r="N388" s="129" t="s">
        <v>8610</v>
      </c>
      <c r="O388" s="129" t="s">
        <v>9284</v>
      </c>
      <c r="P388" s="129" t="s">
        <v>9914</v>
      </c>
    </row>
    <row r="389" spans="1:16" ht="31.2" thickBot="1">
      <c r="A389" t="str">
        <f t="shared" si="6"/>
        <v>Clasificación desconocida</v>
      </c>
      <c r="B389" s="141" t="s">
        <v>1292</v>
      </c>
      <c r="D389" s="129" t="s">
        <v>2429</v>
      </c>
      <c r="E389" s="129" t="s">
        <v>3110</v>
      </c>
      <c r="F389" s="129" t="s">
        <v>3777</v>
      </c>
      <c r="G389" s="129" t="s">
        <v>4473</v>
      </c>
      <c r="H389" s="129" t="s">
        <v>5164</v>
      </c>
      <c r="I389" s="129" t="s">
        <v>5851</v>
      </c>
      <c r="J389" s="129" t="s">
        <v>5851</v>
      </c>
      <c r="K389" s="129" t="s">
        <v>6540</v>
      </c>
      <c r="L389" s="129" t="s">
        <v>7234</v>
      </c>
      <c r="M389" s="129" t="s">
        <v>7925</v>
      </c>
      <c r="N389" s="129" t="s">
        <v>8611</v>
      </c>
      <c r="O389" s="129" t="s">
        <v>9285</v>
      </c>
      <c r="P389" s="129" t="s">
        <v>9915</v>
      </c>
    </row>
    <row r="390" spans="1:16" ht="18.600000000000001" thickBot="1">
      <c r="A390" t="str">
        <f t="shared" si="6"/>
        <v>arroz</v>
      </c>
      <c r="B390" s="142" t="s">
        <v>1154</v>
      </c>
      <c r="D390" s="129" t="s">
        <v>2522</v>
      </c>
      <c r="E390" s="129" t="s">
        <v>3195</v>
      </c>
      <c r="F390" s="129" t="s">
        <v>3871</v>
      </c>
      <c r="G390" s="129" t="s">
        <v>4566</v>
      </c>
      <c r="H390" s="129" t="s">
        <v>5257</v>
      </c>
      <c r="I390" s="129" t="s">
        <v>5944</v>
      </c>
      <c r="J390" s="129" t="s">
        <v>5944</v>
      </c>
      <c r="K390" s="129" t="s">
        <v>6633</v>
      </c>
      <c r="L390" s="129" t="s">
        <v>7327</v>
      </c>
      <c r="M390" s="129" t="s">
        <v>8018</v>
      </c>
      <c r="N390" s="129" t="s">
        <v>8703</v>
      </c>
      <c r="O390" s="129" t="s">
        <v>9376</v>
      </c>
      <c r="P390" s="129" t="s">
        <v>9996</v>
      </c>
    </row>
    <row r="391" spans="1:16" ht="18.600000000000001" thickBot="1">
      <c r="A391" t="str">
        <f t="shared" si="6"/>
        <v>cebada</v>
      </c>
      <c r="B391" s="142" t="s">
        <v>1158</v>
      </c>
      <c r="D391" s="129" t="s">
        <v>2523</v>
      </c>
      <c r="E391" s="129" t="s">
        <v>3196</v>
      </c>
      <c r="F391" s="129" t="s">
        <v>3872</v>
      </c>
      <c r="G391" s="129" t="s">
        <v>4567</v>
      </c>
      <c r="H391" s="129" t="s">
        <v>5258</v>
      </c>
      <c r="I391" s="129" t="s">
        <v>5945</v>
      </c>
      <c r="J391" s="129" t="s">
        <v>5945</v>
      </c>
      <c r="K391" s="129" t="s">
        <v>6634</v>
      </c>
      <c r="L391" s="129" t="s">
        <v>7328</v>
      </c>
      <c r="M391" s="129" t="s">
        <v>8019</v>
      </c>
      <c r="N391" s="129" t="s">
        <v>8704</v>
      </c>
      <c r="O391" s="129" t="s">
        <v>9377</v>
      </c>
      <c r="P391" s="129" t="s">
        <v>9997</v>
      </c>
    </row>
    <row r="392" spans="1:16" ht="21" thickBot="1">
      <c r="A392" t="str">
        <f t="shared" si="6"/>
        <v>patatas</v>
      </c>
      <c r="B392" s="142" t="s">
        <v>1162</v>
      </c>
      <c r="D392" s="129" t="s">
        <v>2524</v>
      </c>
      <c r="E392" s="129" t="s">
        <v>3197</v>
      </c>
      <c r="F392" s="129" t="s">
        <v>3873</v>
      </c>
      <c r="G392" s="129" t="s">
        <v>4568</v>
      </c>
      <c r="H392" s="129" t="s">
        <v>5259</v>
      </c>
      <c r="I392" s="129" t="s">
        <v>5946</v>
      </c>
      <c r="J392" s="129" t="s">
        <v>5946</v>
      </c>
      <c r="K392" s="129" t="s">
        <v>6635</v>
      </c>
      <c r="L392" s="129" t="s">
        <v>7329</v>
      </c>
      <c r="M392" s="129" t="s">
        <v>8020</v>
      </c>
      <c r="N392" s="129" t="s">
        <v>8705</v>
      </c>
      <c r="O392" s="129" t="s">
        <v>9378</v>
      </c>
      <c r="P392" s="129" t="s">
        <v>3197</v>
      </c>
    </row>
    <row r="393" spans="1:16" ht="21" thickBot="1">
      <c r="A393" t="str">
        <f t="shared" si="6"/>
        <v>frijoles</v>
      </c>
      <c r="B393" s="142" t="s">
        <v>1166</v>
      </c>
      <c r="D393" s="129" t="s">
        <v>2525</v>
      </c>
      <c r="E393" s="129" t="s">
        <v>3198</v>
      </c>
      <c r="F393" s="129" t="s">
        <v>3874</v>
      </c>
      <c r="G393" s="129" t="s">
        <v>4569</v>
      </c>
      <c r="H393" s="129" t="s">
        <v>5260</v>
      </c>
      <c r="I393" s="129" t="s">
        <v>5947</v>
      </c>
      <c r="J393" s="129" t="s">
        <v>5947</v>
      </c>
      <c r="K393" s="129" t="s">
        <v>6636</v>
      </c>
      <c r="L393" s="129" t="s">
        <v>7330</v>
      </c>
      <c r="M393" s="129" t="s">
        <v>8021</v>
      </c>
      <c r="N393" s="129" t="s">
        <v>8706</v>
      </c>
      <c r="O393" s="129" t="s">
        <v>9379</v>
      </c>
      <c r="P393" s="129" t="s">
        <v>3198</v>
      </c>
    </row>
    <row r="394" spans="1:16" ht="21" thickBot="1">
      <c r="A394" t="str">
        <f t="shared" si="6"/>
        <v>Verduras (al aire libre)</v>
      </c>
      <c r="B394" s="142" t="s">
        <v>1170</v>
      </c>
      <c r="D394" s="129" t="s">
        <v>2526</v>
      </c>
      <c r="E394" s="129" t="s">
        <v>3199</v>
      </c>
      <c r="F394" s="129" t="s">
        <v>3875</v>
      </c>
      <c r="G394" s="129" t="s">
        <v>4570</v>
      </c>
      <c r="H394" s="129" t="s">
        <v>5261</v>
      </c>
      <c r="I394" s="129" t="s">
        <v>5948</v>
      </c>
      <c r="J394" s="129" t="s">
        <v>5948</v>
      </c>
      <c r="K394" s="129" t="s">
        <v>6637</v>
      </c>
      <c r="L394" s="129" t="s">
        <v>7331</v>
      </c>
      <c r="M394" s="129" t="s">
        <v>8022</v>
      </c>
      <c r="N394" s="129" t="s">
        <v>8707</v>
      </c>
      <c r="O394" s="129" t="s">
        <v>9380</v>
      </c>
      <c r="P394" s="129" t="s">
        <v>9998</v>
      </c>
    </row>
    <row r="395" spans="1:16" ht="21" thickBot="1">
      <c r="A395" t="str">
        <f t="shared" si="6"/>
        <v>Verduras (instalación)</v>
      </c>
      <c r="B395" s="142" t="s">
        <v>1174</v>
      </c>
      <c r="D395" s="129" t="s">
        <v>2527</v>
      </c>
      <c r="E395" s="129" t="s">
        <v>3200</v>
      </c>
      <c r="F395" s="129" t="s">
        <v>3876</v>
      </c>
      <c r="G395" s="129" t="s">
        <v>4571</v>
      </c>
      <c r="H395" s="129" t="s">
        <v>5262</v>
      </c>
      <c r="I395" s="129" t="s">
        <v>5949</v>
      </c>
      <c r="J395" s="129" t="s">
        <v>5949</v>
      </c>
      <c r="K395" s="129" t="s">
        <v>6638</v>
      </c>
      <c r="L395" s="129" t="s">
        <v>7332</v>
      </c>
      <c r="M395" s="129" t="s">
        <v>8023</v>
      </c>
      <c r="N395" s="129" t="s">
        <v>8708</v>
      </c>
      <c r="O395" s="129" t="s">
        <v>9381</v>
      </c>
      <c r="P395" s="129" t="s">
        <v>9999</v>
      </c>
    </row>
    <row r="396" spans="1:16" ht="18.600000000000001" thickBot="1">
      <c r="A396" t="str">
        <f t="shared" si="6"/>
        <v>Fruta</v>
      </c>
      <c r="B396" s="142" t="s">
        <v>1177</v>
      </c>
      <c r="D396" s="129" t="s">
        <v>2528</v>
      </c>
      <c r="E396" s="129" t="s">
        <v>3201</v>
      </c>
      <c r="F396" s="129" t="s">
        <v>3877</v>
      </c>
      <c r="G396" s="129" t="s">
        <v>4572</v>
      </c>
      <c r="H396" s="129" t="s">
        <v>5263</v>
      </c>
      <c r="I396" s="129" t="s">
        <v>5950</v>
      </c>
      <c r="J396" s="129" t="s">
        <v>5950</v>
      </c>
      <c r="K396" s="129" t="s">
        <v>6639</v>
      </c>
      <c r="L396" s="129" t="s">
        <v>7333</v>
      </c>
      <c r="M396" s="129" t="s">
        <v>8024</v>
      </c>
      <c r="N396" s="129" t="s">
        <v>8709</v>
      </c>
      <c r="O396" s="129" t="s">
        <v>9382</v>
      </c>
      <c r="P396" s="129" t="s">
        <v>3201</v>
      </c>
    </row>
    <row r="397" spans="1:16" ht="21" thickBot="1">
      <c r="A397" t="str">
        <f t="shared" si="6"/>
        <v>cosecha de azúcar</v>
      </c>
      <c r="B397" s="142" t="s">
        <v>1182</v>
      </c>
      <c r="D397" s="129" t="s">
        <v>2529</v>
      </c>
      <c r="E397" s="129" t="s">
        <v>3202</v>
      </c>
      <c r="F397" s="129" t="s">
        <v>3878</v>
      </c>
      <c r="G397" s="129" t="s">
        <v>4573</v>
      </c>
      <c r="H397" s="129" t="s">
        <v>5264</v>
      </c>
      <c r="I397" s="129" t="s">
        <v>5951</v>
      </c>
      <c r="J397" s="129" t="s">
        <v>5951</v>
      </c>
      <c r="K397" s="129" t="s">
        <v>6640</v>
      </c>
      <c r="L397" s="129" t="s">
        <v>7334</v>
      </c>
      <c r="M397" s="129" t="s">
        <v>8025</v>
      </c>
      <c r="N397" s="129" t="s">
        <v>8710</v>
      </c>
      <c r="O397" s="129" t="s">
        <v>9383</v>
      </c>
      <c r="P397" s="129" t="s">
        <v>10000</v>
      </c>
    </row>
    <row r="398" spans="1:16" ht="21" thickBot="1">
      <c r="A398" t="str">
        <f t="shared" si="6"/>
        <v>cosecha de bebidas</v>
      </c>
      <c r="B398" s="142" t="s">
        <v>1186</v>
      </c>
      <c r="D398" s="129" t="s">
        <v>2530</v>
      </c>
      <c r="E398" s="129" t="s">
        <v>3203</v>
      </c>
      <c r="F398" s="129" t="s">
        <v>3879</v>
      </c>
      <c r="G398" s="129" t="s">
        <v>4574</v>
      </c>
      <c r="H398" s="129" t="s">
        <v>5265</v>
      </c>
      <c r="I398" s="129" t="s">
        <v>5952</v>
      </c>
      <c r="J398" s="129" t="s">
        <v>5952</v>
      </c>
      <c r="K398" s="129" t="s">
        <v>6641</v>
      </c>
      <c r="L398" s="129" t="s">
        <v>7335</v>
      </c>
      <c r="M398" s="129" t="s">
        <v>8026</v>
      </c>
      <c r="N398" s="129" t="s">
        <v>8711</v>
      </c>
      <c r="O398" s="129" t="s">
        <v>9384</v>
      </c>
      <c r="P398" s="129" t="s">
        <v>10001</v>
      </c>
    </row>
    <row r="399" spans="1:16" ht="51.6" thickBot="1">
      <c r="A399" t="str">
        <f t="shared" si="6"/>
        <v>Otros cultivos herbáceos comestibles</v>
      </c>
      <c r="B399" s="142" t="s">
        <v>1190</v>
      </c>
      <c r="D399" s="129" t="s">
        <v>2531</v>
      </c>
      <c r="E399" s="129" t="s">
        <v>3204</v>
      </c>
      <c r="F399" s="129" t="s">
        <v>3880</v>
      </c>
      <c r="G399" s="129" t="s">
        <v>4575</v>
      </c>
      <c r="H399" s="129" t="s">
        <v>5266</v>
      </c>
      <c r="I399" s="129" t="s">
        <v>5953</v>
      </c>
      <c r="J399" s="129" t="s">
        <v>5953</v>
      </c>
      <c r="K399" s="129" t="s">
        <v>6642</v>
      </c>
      <c r="L399" s="129" t="s">
        <v>7336</v>
      </c>
      <c r="M399" s="129" t="s">
        <v>8027</v>
      </c>
      <c r="N399" s="129" t="s">
        <v>8712</v>
      </c>
      <c r="O399" s="129" t="s">
        <v>9385</v>
      </c>
      <c r="P399" s="129" t="s">
        <v>10002</v>
      </c>
    </row>
    <row r="400" spans="1:16" ht="21" thickBot="1">
      <c r="A400" t="str">
        <f t="shared" si="6"/>
        <v>cultivos forrajeros</v>
      </c>
      <c r="B400" s="142" t="s">
        <v>1193</v>
      </c>
      <c r="D400" s="129" t="s">
        <v>2532</v>
      </c>
      <c r="E400" s="129" t="s">
        <v>1193</v>
      </c>
      <c r="F400" s="129" t="s">
        <v>3881</v>
      </c>
      <c r="G400" s="129" t="s">
        <v>4576</v>
      </c>
      <c r="H400" s="129" t="s">
        <v>5267</v>
      </c>
      <c r="I400" s="129" t="s">
        <v>5954</v>
      </c>
      <c r="J400" s="129" t="s">
        <v>5954</v>
      </c>
      <c r="K400" s="129" t="s">
        <v>6643</v>
      </c>
      <c r="L400" s="129" t="s">
        <v>7337</v>
      </c>
      <c r="M400" s="129" t="s">
        <v>8028</v>
      </c>
      <c r="N400" s="129" t="s">
        <v>8713</v>
      </c>
      <c r="O400" s="129" t="s">
        <v>9386</v>
      </c>
      <c r="P400" s="129" t="s">
        <v>10003</v>
      </c>
    </row>
    <row r="401" spans="1:16" ht="21" thickBot="1">
      <c r="A401" t="str">
        <f t="shared" si="6"/>
        <v>semillas y plántulas</v>
      </c>
      <c r="B401" s="142" t="s">
        <v>1196</v>
      </c>
      <c r="D401" s="129" t="s">
        <v>2533</v>
      </c>
      <c r="E401" s="129" t="s">
        <v>3205</v>
      </c>
      <c r="F401" s="129" t="s">
        <v>3882</v>
      </c>
      <c r="G401" s="129" t="s">
        <v>4577</v>
      </c>
      <c r="H401" s="129" t="s">
        <v>5268</v>
      </c>
      <c r="I401" s="129" t="s">
        <v>5955</v>
      </c>
      <c r="J401" s="129" t="s">
        <v>5955</v>
      </c>
      <c r="K401" s="129" t="s">
        <v>6644</v>
      </c>
      <c r="L401" s="129" t="s">
        <v>7338</v>
      </c>
      <c r="M401" s="129" t="s">
        <v>8029</v>
      </c>
      <c r="N401" s="129" t="s">
        <v>8714</v>
      </c>
      <c r="O401" s="129" t="s">
        <v>9387</v>
      </c>
      <c r="P401" s="129" t="s">
        <v>10004</v>
      </c>
    </row>
    <row r="402" spans="1:16" ht="31.2" thickBot="1">
      <c r="A402" t="str">
        <f t="shared" si="6"/>
        <v>Flores y árboles en flor</v>
      </c>
      <c r="B402" s="142" t="s">
        <v>1199</v>
      </c>
      <c r="D402" s="129" t="s">
        <v>2534</v>
      </c>
      <c r="E402" s="129" t="s">
        <v>3206</v>
      </c>
      <c r="F402" s="129" t="s">
        <v>3883</v>
      </c>
      <c r="G402" s="129" t="s">
        <v>4578</v>
      </c>
      <c r="H402" s="129" t="s">
        <v>5269</v>
      </c>
      <c r="I402" s="129" t="s">
        <v>5956</v>
      </c>
      <c r="J402" s="129" t="s">
        <v>5956</v>
      </c>
      <c r="K402" s="129" t="s">
        <v>6645</v>
      </c>
      <c r="L402" s="129" t="s">
        <v>7339</v>
      </c>
      <c r="M402" s="129" t="s">
        <v>8030</v>
      </c>
      <c r="N402" s="129" t="s">
        <v>8715</v>
      </c>
      <c r="O402" s="129" t="s">
        <v>9388</v>
      </c>
      <c r="P402" s="129" t="s">
        <v>10005</v>
      </c>
    </row>
    <row r="403" spans="1:16" ht="51.6" thickBot="1">
      <c r="A403" t="str">
        <f t="shared" si="6"/>
        <v>Otros cultivos herbáceos no comestibles</v>
      </c>
      <c r="B403" s="142" t="s">
        <v>1203</v>
      </c>
      <c r="D403" s="129" t="s">
        <v>2535</v>
      </c>
      <c r="E403" s="129" t="s">
        <v>3207</v>
      </c>
      <c r="F403" s="129" t="s">
        <v>3884</v>
      </c>
      <c r="G403" s="129" t="s">
        <v>4579</v>
      </c>
      <c r="H403" s="129" t="s">
        <v>5270</v>
      </c>
      <c r="I403" s="129" t="s">
        <v>5957</v>
      </c>
      <c r="J403" s="129" t="s">
        <v>5957</v>
      </c>
      <c r="K403" s="129" t="s">
        <v>6646</v>
      </c>
      <c r="L403" s="129" t="s">
        <v>7340</v>
      </c>
      <c r="M403" s="129" t="s">
        <v>8031</v>
      </c>
      <c r="N403" s="129" t="s">
        <v>8716</v>
      </c>
      <c r="O403" s="129" t="s">
        <v>9389</v>
      </c>
      <c r="P403" s="129" t="s">
        <v>10006</v>
      </c>
    </row>
    <row r="404" spans="1:16" ht="21" thickBot="1">
      <c r="A404" t="str">
        <f t="shared" si="6"/>
        <v>lácteos</v>
      </c>
      <c r="B404" s="142" t="s">
        <v>1206</v>
      </c>
      <c r="D404" s="129" t="s">
        <v>2536</v>
      </c>
      <c r="E404" s="129" t="s">
        <v>3208</v>
      </c>
      <c r="F404" s="129" t="s">
        <v>3885</v>
      </c>
      <c r="G404" s="129" t="s">
        <v>4580</v>
      </c>
      <c r="H404" s="129" t="s">
        <v>5271</v>
      </c>
      <c r="I404" s="129" t="s">
        <v>5958</v>
      </c>
      <c r="J404" s="129" t="s">
        <v>5958</v>
      </c>
      <c r="K404" s="129" t="s">
        <v>6647</v>
      </c>
      <c r="L404" s="129" t="s">
        <v>7341</v>
      </c>
      <c r="M404" s="129" t="s">
        <v>8032</v>
      </c>
      <c r="N404" s="129" t="s">
        <v>8717</v>
      </c>
      <c r="O404" s="129" t="s">
        <v>9390</v>
      </c>
      <c r="P404" s="129" t="s">
        <v>10007</v>
      </c>
    </row>
    <row r="405" spans="1:16" ht="21" thickBot="1">
      <c r="A405" t="str">
        <f t="shared" si="6"/>
        <v>ganado vacuno</v>
      </c>
      <c r="B405" s="142" t="s">
        <v>1210</v>
      </c>
      <c r="D405" s="129" t="s">
        <v>2537</v>
      </c>
      <c r="E405" s="129" t="s">
        <v>1210</v>
      </c>
      <c r="F405" s="129" t="s">
        <v>3886</v>
      </c>
      <c r="G405" s="129" t="s">
        <v>4581</v>
      </c>
      <c r="H405" s="129" t="s">
        <v>5272</v>
      </c>
      <c r="I405" s="129" t="s">
        <v>5959</v>
      </c>
      <c r="J405" s="129" t="s">
        <v>5959</v>
      </c>
      <c r="K405" s="129" t="s">
        <v>6648</v>
      </c>
      <c r="L405" s="129" t="s">
        <v>7342</v>
      </c>
      <c r="M405" s="129" t="s">
        <v>8033</v>
      </c>
      <c r="N405" s="129" t="s">
        <v>8718</v>
      </c>
      <c r="O405" s="129" t="s">
        <v>9391</v>
      </c>
      <c r="P405" s="129" t="s">
        <v>1210</v>
      </c>
    </row>
    <row r="406" spans="1:16" ht="18.600000000000001" thickBot="1">
      <c r="A406" t="str">
        <f t="shared" si="6"/>
        <v>Cerdo</v>
      </c>
      <c r="B406" s="142" t="s">
        <v>1214</v>
      </c>
      <c r="D406" s="129" t="s">
        <v>2538</v>
      </c>
      <c r="E406" s="129" t="s">
        <v>3209</v>
      </c>
      <c r="F406" s="129" t="s">
        <v>3887</v>
      </c>
      <c r="G406" s="129" t="s">
        <v>4582</v>
      </c>
      <c r="H406" s="129" t="s">
        <v>5273</v>
      </c>
      <c r="I406" s="129" t="s">
        <v>5960</v>
      </c>
      <c r="J406" s="129" t="s">
        <v>5960</v>
      </c>
      <c r="K406" s="129" t="s">
        <v>6649</v>
      </c>
      <c r="L406" s="129" t="s">
        <v>7343</v>
      </c>
      <c r="M406" s="129" t="s">
        <v>8034</v>
      </c>
      <c r="N406" s="129" t="s">
        <v>8719</v>
      </c>
      <c r="O406" s="129" t="s">
        <v>9392</v>
      </c>
      <c r="P406" s="129" t="s">
        <v>10008</v>
      </c>
    </row>
    <row r="407" spans="1:16" ht="18.600000000000001" thickBot="1">
      <c r="A407" t="str">
        <f t="shared" si="6"/>
        <v>Gallina, huevo</v>
      </c>
      <c r="B407" s="142" t="s">
        <v>1217</v>
      </c>
      <c r="D407" s="129" t="s">
        <v>2539</v>
      </c>
      <c r="E407" s="129" t="s">
        <v>3210</v>
      </c>
      <c r="F407" s="129" t="s">
        <v>3888</v>
      </c>
      <c r="G407" s="129" t="s">
        <v>4583</v>
      </c>
      <c r="H407" s="129" t="s">
        <v>5274</v>
      </c>
      <c r="I407" s="129" t="s">
        <v>5961</v>
      </c>
      <c r="J407" s="129" t="s">
        <v>5961</v>
      </c>
      <c r="K407" s="129" t="s">
        <v>6650</v>
      </c>
      <c r="L407" s="129" t="s">
        <v>7344</v>
      </c>
      <c r="M407" s="129" t="s">
        <v>8035</v>
      </c>
      <c r="N407" s="129" t="s">
        <v>8720</v>
      </c>
      <c r="O407" s="129" t="s">
        <v>9393</v>
      </c>
      <c r="P407" s="129" t="s">
        <v>10009</v>
      </c>
    </row>
    <row r="408" spans="1:16" ht="18.600000000000001" thickBot="1">
      <c r="A408" t="str">
        <f t="shared" si="6"/>
        <v>come pollo</v>
      </c>
      <c r="B408" s="142" t="s">
        <v>1221</v>
      </c>
      <c r="D408" s="129" t="s">
        <v>2540</v>
      </c>
      <c r="E408" s="129" t="s">
        <v>3211</v>
      </c>
      <c r="F408" s="129" t="s">
        <v>3889</v>
      </c>
      <c r="G408" s="129" t="s">
        <v>4584</v>
      </c>
      <c r="H408" s="129" t="s">
        <v>5275</v>
      </c>
      <c r="I408" s="129" t="s">
        <v>5962</v>
      </c>
      <c r="J408" s="129" t="s">
        <v>5962</v>
      </c>
      <c r="K408" s="129" t="s">
        <v>6651</v>
      </c>
      <c r="L408" s="129" t="s">
        <v>7345</v>
      </c>
      <c r="M408" s="129" t="s">
        <v>8036</v>
      </c>
      <c r="N408" s="129" t="s">
        <v>8721</v>
      </c>
      <c r="O408" s="129" t="s">
        <v>9394</v>
      </c>
      <c r="P408" s="129" t="s">
        <v>10010</v>
      </c>
    </row>
    <row r="409" spans="1:16" ht="21" thickBot="1">
      <c r="A409" t="str">
        <f t="shared" si="6"/>
        <v>Otro ganado</v>
      </c>
      <c r="B409" s="142" t="s">
        <v>1224</v>
      </c>
      <c r="D409" s="129" t="s">
        <v>2541</v>
      </c>
      <c r="E409" s="129" t="s">
        <v>3212</v>
      </c>
      <c r="F409" s="129" t="s">
        <v>3890</v>
      </c>
      <c r="G409" s="129" t="s">
        <v>4585</v>
      </c>
      <c r="H409" s="129" t="s">
        <v>5276</v>
      </c>
      <c r="I409" s="129" t="s">
        <v>5963</v>
      </c>
      <c r="J409" s="129" t="s">
        <v>5963</v>
      </c>
      <c r="K409" s="129" t="s">
        <v>6652</v>
      </c>
      <c r="L409" s="129" t="s">
        <v>7346</v>
      </c>
      <c r="M409" s="129" t="s">
        <v>8037</v>
      </c>
      <c r="N409" s="129" t="s">
        <v>8722</v>
      </c>
      <c r="O409" s="129" t="s">
        <v>9395</v>
      </c>
      <c r="P409" s="129" t="s">
        <v>3212</v>
      </c>
    </row>
    <row r="410" spans="1:16" ht="31.2" thickBot="1">
      <c r="A410" t="str">
        <f t="shared" si="6"/>
        <v>industria veterinaria</v>
      </c>
      <c r="B410" s="142" t="s">
        <v>1229</v>
      </c>
      <c r="D410" s="129" t="s">
        <v>2542</v>
      </c>
      <c r="E410" s="129" t="s">
        <v>3213</v>
      </c>
      <c r="F410" s="129" t="s">
        <v>3891</v>
      </c>
      <c r="G410" s="129" t="s">
        <v>4586</v>
      </c>
      <c r="H410" s="129" t="s">
        <v>5277</v>
      </c>
      <c r="I410" s="129" t="s">
        <v>5964</v>
      </c>
      <c r="J410" s="129" t="s">
        <v>5964</v>
      </c>
      <c r="K410" s="129" t="s">
        <v>6653</v>
      </c>
      <c r="L410" s="129" t="s">
        <v>7347</v>
      </c>
      <c r="M410" s="129" t="s">
        <v>8038</v>
      </c>
      <c r="N410" s="129" t="s">
        <v>8723</v>
      </c>
      <c r="O410" s="129" t="s">
        <v>9396</v>
      </c>
      <c r="P410" s="129" t="s">
        <v>10011</v>
      </c>
    </row>
    <row r="411" spans="1:16" ht="72" thickBot="1">
      <c r="A411" t="str">
        <f t="shared" si="6"/>
        <v>Servicios agrícolas (excluidos los servicios veterinarios)</v>
      </c>
      <c r="B411" s="142" t="s">
        <v>1234</v>
      </c>
      <c r="D411" s="129" t="s">
        <v>2543</v>
      </c>
      <c r="E411" s="129" t="s">
        <v>3214</v>
      </c>
      <c r="F411" s="129" t="s">
        <v>3892</v>
      </c>
      <c r="G411" s="129" t="s">
        <v>4587</v>
      </c>
      <c r="H411" s="129" t="s">
        <v>5278</v>
      </c>
      <c r="I411" s="129" t="s">
        <v>5965</v>
      </c>
      <c r="J411" s="129" t="s">
        <v>5965</v>
      </c>
      <c r="K411" s="129" t="s">
        <v>6654</v>
      </c>
      <c r="L411" s="129" t="s">
        <v>7348</v>
      </c>
      <c r="M411" s="129" t="s">
        <v>8039</v>
      </c>
      <c r="N411" s="129" t="s">
        <v>8724</v>
      </c>
      <c r="O411" s="129" t="s">
        <v>9397</v>
      </c>
      <c r="P411" s="129" t="s">
        <v>10012</v>
      </c>
    </row>
    <row r="412" spans="1:16" ht="21" thickBot="1">
      <c r="A412" t="str">
        <f t="shared" si="6"/>
        <v>silvicultura</v>
      </c>
      <c r="B412" s="142" t="s">
        <v>1237</v>
      </c>
      <c r="D412" s="129" t="s">
        <v>2433</v>
      </c>
      <c r="E412" s="129" t="s">
        <v>1165</v>
      </c>
      <c r="F412" s="129" t="s">
        <v>3893</v>
      </c>
      <c r="G412" s="129" t="s">
        <v>4477</v>
      </c>
      <c r="H412" s="129" t="s">
        <v>5168</v>
      </c>
      <c r="I412" s="129" t="s">
        <v>5855</v>
      </c>
      <c r="J412" s="129" t="s">
        <v>5855</v>
      </c>
      <c r="K412" s="129" t="s">
        <v>6544</v>
      </c>
      <c r="L412" s="129" t="s">
        <v>7238</v>
      </c>
      <c r="M412" s="129" t="s">
        <v>7929</v>
      </c>
      <c r="N412" s="129" t="s">
        <v>8615</v>
      </c>
      <c r="O412" s="129" t="s">
        <v>9289</v>
      </c>
      <c r="P412" s="129" t="s">
        <v>9918</v>
      </c>
    </row>
    <row r="413" spans="1:16" ht="18.600000000000001" thickBot="1">
      <c r="A413" t="str">
        <f t="shared" si="6"/>
        <v>material</v>
      </c>
      <c r="B413" s="142" t="s">
        <v>85</v>
      </c>
      <c r="D413" s="129" t="s">
        <v>2372</v>
      </c>
      <c r="E413" s="129" t="s">
        <v>3055</v>
      </c>
      <c r="F413" s="129" t="s">
        <v>3721</v>
      </c>
      <c r="G413" s="129" t="s">
        <v>4417</v>
      </c>
      <c r="H413" s="129" t="s">
        <v>5107</v>
      </c>
      <c r="I413" s="129" t="s">
        <v>2372</v>
      </c>
      <c r="J413" s="129" t="s">
        <v>2372</v>
      </c>
      <c r="K413" s="129" t="s">
        <v>6484</v>
      </c>
      <c r="L413" s="129" t="s">
        <v>7177</v>
      </c>
      <c r="M413" s="129" t="s">
        <v>7868</v>
      </c>
      <c r="N413" s="129" t="s">
        <v>8555</v>
      </c>
      <c r="O413" s="129" t="s">
        <v>2372</v>
      </c>
      <c r="P413" s="129" t="s">
        <v>3055</v>
      </c>
    </row>
    <row r="414" spans="1:16" ht="51.6" thickBot="1">
      <c r="A414" t="str">
        <f t="shared" si="6"/>
        <v>Productos forestales especiales (incluida la caza)</v>
      </c>
      <c r="B414" s="142" t="s">
        <v>1244</v>
      </c>
      <c r="D414" s="129" t="s">
        <v>2544</v>
      </c>
      <c r="E414" s="129" t="s">
        <v>3215</v>
      </c>
      <c r="F414" s="129" t="s">
        <v>3894</v>
      </c>
      <c r="G414" s="129" t="s">
        <v>4588</v>
      </c>
      <c r="H414" s="129" t="s">
        <v>5279</v>
      </c>
      <c r="I414" s="129" t="s">
        <v>5966</v>
      </c>
      <c r="J414" s="129" t="s">
        <v>5966</v>
      </c>
      <c r="K414" s="129" t="s">
        <v>6655</v>
      </c>
      <c r="L414" s="129" t="s">
        <v>7349</v>
      </c>
      <c r="M414" s="129" t="s">
        <v>8040</v>
      </c>
      <c r="N414" s="129" t="s">
        <v>8725</v>
      </c>
      <c r="O414" s="129" t="s">
        <v>9398</v>
      </c>
      <c r="P414" s="129" t="s">
        <v>10013</v>
      </c>
    </row>
    <row r="415" spans="1:16" ht="21" thickBot="1">
      <c r="A415" t="str">
        <f t="shared" si="6"/>
        <v>pesca en el mar</v>
      </c>
      <c r="B415" s="142" t="s">
        <v>1247</v>
      </c>
      <c r="D415" s="129" t="s">
        <v>2545</v>
      </c>
      <c r="E415" s="129" t="s">
        <v>3216</v>
      </c>
      <c r="F415" s="129" t="s">
        <v>3895</v>
      </c>
      <c r="G415" s="129" t="s">
        <v>4589</v>
      </c>
      <c r="H415" s="129" t="s">
        <v>5280</v>
      </c>
      <c r="I415" s="129" t="s">
        <v>5967</v>
      </c>
      <c r="J415" s="129" t="s">
        <v>5967</v>
      </c>
      <c r="K415" s="129" t="s">
        <v>6656</v>
      </c>
      <c r="L415" s="129" t="s">
        <v>7350</v>
      </c>
      <c r="M415" s="129" t="s">
        <v>8041</v>
      </c>
      <c r="N415" s="129" t="s">
        <v>8726</v>
      </c>
      <c r="O415" s="129" t="s">
        <v>9399</v>
      </c>
      <c r="P415" s="129" t="s">
        <v>10014</v>
      </c>
    </row>
    <row r="416" spans="1:16" ht="21" thickBot="1">
      <c r="A416" t="str">
        <f t="shared" si="6"/>
        <v>acuicultura marina</v>
      </c>
      <c r="B416" s="142" t="s">
        <v>1251</v>
      </c>
      <c r="D416" s="129" t="s">
        <v>2546</v>
      </c>
      <c r="E416" s="129" t="s">
        <v>3217</v>
      </c>
      <c r="F416" s="129" t="s">
        <v>3896</v>
      </c>
      <c r="G416" s="129" t="s">
        <v>4590</v>
      </c>
      <c r="H416" s="129" t="s">
        <v>5281</v>
      </c>
      <c r="I416" s="129" t="s">
        <v>5968</v>
      </c>
      <c r="J416" s="129" t="s">
        <v>5968</v>
      </c>
      <c r="K416" s="129" t="s">
        <v>6657</v>
      </c>
      <c r="L416" s="129" t="s">
        <v>7351</v>
      </c>
      <c r="M416" s="129" t="s">
        <v>8042</v>
      </c>
      <c r="N416" s="129" t="s">
        <v>8727</v>
      </c>
      <c r="O416" s="129" t="s">
        <v>9400</v>
      </c>
      <c r="P416" s="129" t="s">
        <v>10015</v>
      </c>
    </row>
    <row r="417" spans="1:16" ht="31.2" thickBot="1">
      <c r="A417" t="str">
        <f t="shared" si="6"/>
        <v>Pesca en aguas continentales</v>
      </c>
      <c r="B417" s="142" t="s">
        <v>1255</v>
      </c>
      <c r="D417" s="129" t="s">
        <v>2547</v>
      </c>
      <c r="E417" s="129" t="s">
        <v>3218</v>
      </c>
      <c r="F417" s="129" t="s">
        <v>3897</v>
      </c>
      <c r="G417" s="129" t="s">
        <v>4591</v>
      </c>
      <c r="H417" s="129" t="s">
        <v>5282</v>
      </c>
      <c r="I417" s="129" t="s">
        <v>5969</v>
      </c>
      <c r="J417" s="129" t="s">
        <v>5969</v>
      </c>
      <c r="K417" s="129" t="s">
        <v>6658</v>
      </c>
      <c r="L417" s="129" t="s">
        <v>7352</v>
      </c>
      <c r="M417" s="129" t="s">
        <v>8043</v>
      </c>
      <c r="N417" s="129" t="s">
        <v>8728</v>
      </c>
      <c r="O417" s="129" t="s">
        <v>9401</v>
      </c>
      <c r="P417" s="129" t="s">
        <v>10016</v>
      </c>
    </row>
    <row r="418" spans="1:16" ht="31.2" thickBot="1">
      <c r="A418" t="str">
        <f t="shared" si="6"/>
        <v>acuicultura continental</v>
      </c>
      <c r="B418" s="142" t="s">
        <v>1259</v>
      </c>
      <c r="D418" s="129" t="s">
        <v>2548</v>
      </c>
      <c r="E418" s="129" t="s">
        <v>3219</v>
      </c>
      <c r="F418" s="129" t="s">
        <v>3898</v>
      </c>
      <c r="G418" s="129" t="s">
        <v>4592</v>
      </c>
      <c r="H418" s="129" t="s">
        <v>5283</v>
      </c>
      <c r="I418" s="129" t="s">
        <v>5970</v>
      </c>
      <c r="J418" s="129" t="s">
        <v>5970</v>
      </c>
      <c r="K418" s="129" t="s">
        <v>6659</v>
      </c>
      <c r="L418" s="129" t="s">
        <v>7353</v>
      </c>
      <c r="M418" s="129" t="s">
        <v>8044</v>
      </c>
      <c r="N418" s="129" t="s">
        <v>8729</v>
      </c>
      <c r="O418" s="129" t="s">
        <v>9402</v>
      </c>
      <c r="P418" s="129" t="s">
        <v>10017</v>
      </c>
    </row>
    <row r="419" spans="1:16" ht="41.4" thickBot="1">
      <c r="A419" t="str">
        <f t="shared" si="6"/>
        <v>Carbón, petróleo crudo, gas natural</v>
      </c>
      <c r="B419" s="142" t="s">
        <v>1173</v>
      </c>
      <c r="D419" s="129" t="s">
        <v>2435</v>
      </c>
      <c r="E419" s="129" t="s">
        <v>3114</v>
      </c>
      <c r="F419" s="129" t="s">
        <v>3783</v>
      </c>
      <c r="G419" s="129" t="s">
        <v>4479</v>
      </c>
      <c r="H419" s="129" t="s">
        <v>5170</v>
      </c>
      <c r="I419" s="129" t="s">
        <v>5857</v>
      </c>
      <c r="J419" s="129" t="s">
        <v>5857</v>
      </c>
      <c r="K419" s="129" t="s">
        <v>6546</v>
      </c>
      <c r="L419" s="129" t="s">
        <v>7240</v>
      </c>
      <c r="M419" s="129" t="s">
        <v>7931</v>
      </c>
      <c r="N419" s="129" t="s">
        <v>8617</v>
      </c>
      <c r="O419" s="129" t="s">
        <v>9291</v>
      </c>
      <c r="P419" s="129" t="s">
        <v>9920</v>
      </c>
    </row>
    <row r="420" spans="1:16" ht="21" thickBot="1">
      <c r="A420" t="str">
        <f t="shared" si="6"/>
        <v>grava/cantera</v>
      </c>
      <c r="B420" s="142" t="s">
        <v>1265</v>
      </c>
      <c r="D420" s="129" t="s">
        <v>2549</v>
      </c>
      <c r="E420" s="129" t="s">
        <v>3220</v>
      </c>
      <c r="F420" s="129" t="s">
        <v>3899</v>
      </c>
      <c r="G420" s="129" t="s">
        <v>4593</v>
      </c>
      <c r="H420" s="129" t="s">
        <v>5284</v>
      </c>
      <c r="I420" s="129" t="s">
        <v>5971</v>
      </c>
      <c r="J420" s="129" t="s">
        <v>5971</v>
      </c>
      <c r="K420" s="129" t="s">
        <v>6660</v>
      </c>
      <c r="L420" s="129" t="s">
        <v>7354</v>
      </c>
      <c r="M420" s="129" t="s">
        <v>8045</v>
      </c>
      <c r="N420" s="129" t="s">
        <v>8730</v>
      </c>
      <c r="O420" s="129" t="s">
        <v>9403</v>
      </c>
      <c r="P420" s="129" t="s">
        <v>10018</v>
      </c>
    </row>
    <row r="421" spans="1:16" ht="21" thickBot="1">
      <c r="A421" t="str">
        <f t="shared" si="6"/>
        <v>grava</v>
      </c>
      <c r="B421" s="142" t="s">
        <v>1268</v>
      </c>
      <c r="D421" s="129" t="s">
        <v>2550</v>
      </c>
      <c r="E421" s="129" t="s">
        <v>3221</v>
      </c>
      <c r="F421" s="129" t="s">
        <v>3900</v>
      </c>
      <c r="G421" s="129" t="s">
        <v>4594</v>
      </c>
      <c r="H421" s="129" t="s">
        <v>5285</v>
      </c>
      <c r="I421" s="129" t="s">
        <v>5972</v>
      </c>
      <c r="J421" s="129" t="s">
        <v>5972</v>
      </c>
      <c r="K421" s="129" t="s">
        <v>6661</v>
      </c>
      <c r="L421" s="129" t="s">
        <v>7355</v>
      </c>
      <c r="M421" s="129" t="s">
        <v>8046</v>
      </c>
      <c r="N421" s="129" t="s">
        <v>8731</v>
      </c>
      <c r="O421" s="129" t="s">
        <v>9404</v>
      </c>
      <c r="P421" s="129" t="s">
        <v>3221</v>
      </c>
    </row>
    <row r="422" spans="1:16" ht="31.2" thickBot="1">
      <c r="A422" t="str">
        <f t="shared" si="6"/>
        <v>Otros minerales</v>
      </c>
      <c r="B422" s="142" t="s">
        <v>1272</v>
      </c>
      <c r="D422" s="129" t="s">
        <v>2551</v>
      </c>
      <c r="E422" s="129" t="s">
        <v>3222</v>
      </c>
      <c r="F422" s="129" t="s">
        <v>3901</v>
      </c>
      <c r="G422" s="129" t="s">
        <v>4595</v>
      </c>
      <c r="H422" s="129" t="s">
        <v>5286</v>
      </c>
      <c r="I422" s="129" t="s">
        <v>5973</v>
      </c>
      <c r="J422" s="129" t="s">
        <v>5973</v>
      </c>
      <c r="K422" s="129" t="s">
        <v>6662</v>
      </c>
      <c r="L422" s="129" t="s">
        <v>7356</v>
      </c>
      <c r="M422" s="129" t="s">
        <v>8047</v>
      </c>
      <c r="N422" s="129" t="s">
        <v>8732</v>
      </c>
      <c r="O422" s="129" t="s">
        <v>9405</v>
      </c>
      <c r="P422" s="129" t="s">
        <v>10019</v>
      </c>
    </row>
    <row r="423" spans="1:16" ht="18.600000000000001" thickBot="1">
      <c r="A423" t="str">
        <f t="shared" si="6"/>
        <v>carne</v>
      </c>
      <c r="B423" s="142" t="s">
        <v>1275</v>
      </c>
      <c r="D423" s="129" t="s">
        <v>2552</v>
      </c>
      <c r="E423" s="129" t="s">
        <v>3223</v>
      </c>
      <c r="F423" s="129" t="s">
        <v>3902</v>
      </c>
      <c r="G423" s="129" t="s">
        <v>4596</v>
      </c>
      <c r="H423" s="129" t="s">
        <v>5287</v>
      </c>
      <c r="I423" s="129" t="s">
        <v>5974</v>
      </c>
      <c r="J423" s="129" t="s">
        <v>5974</v>
      </c>
      <c r="K423" s="129" t="s">
        <v>6663</v>
      </c>
      <c r="L423" s="129" t="s">
        <v>7357</v>
      </c>
      <c r="M423" s="129" t="s">
        <v>8048</v>
      </c>
      <c r="N423" s="129" t="s">
        <v>8733</v>
      </c>
      <c r="O423" s="129" t="s">
        <v>9406</v>
      </c>
      <c r="P423" s="129" t="s">
        <v>3223</v>
      </c>
    </row>
    <row r="424" spans="1:16" ht="21" thickBot="1">
      <c r="A424" t="str">
        <f t="shared" si="6"/>
        <v>productos lácteos</v>
      </c>
      <c r="B424" s="142" t="s">
        <v>1279</v>
      </c>
      <c r="D424" s="129" t="s">
        <v>2553</v>
      </c>
      <c r="E424" s="129" t="s">
        <v>3208</v>
      </c>
      <c r="F424" s="129" t="s">
        <v>3903</v>
      </c>
      <c r="G424" s="129" t="s">
        <v>4597</v>
      </c>
      <c r="H424" s="129" t="s">
        <v>5288</v>
      </c>
      <c r="I424" s="129" t="s">
        <v>5975</v>
      </c>
      <c r="J424" s="129" t="s">
        <v>5975</v>
      </c>
      <c r="K424" s="129" t="s">
        <v>6664</v>
      </c>
      <c r="L424" s="129" t="s">
        <v>7341</v>
      </c>
      <c r="M424" s="129" t="s">
        <v>8049</v>
      </c>
      <c r="N424" s="129" t="s">
        <v>8734</v>
      </c>
      <c r="O424" s="129" t="s">
        <v>9407</v>
      </c>
      <c r="P424" s="129" t="s">
        <v>10007</v>
      </c>
    </row>
    <row r="425" spans="1:16" ht="41.4" thickBot="1">
      <c r="A425" t="str">
        <f t="shared" si="6"/>
        <v>Otros alimentos para el ganado</v>
      </c>
      <c r="B425" s="142" t="s">
        <v>1283</v>
      </c>
      <c r="D425" s="129" t="s">
        <v>2554</v>
      </c>
      <c r="E425" s="129" t="s">
        <v>3224</v>
      </c>
      <c r="F425" s="129" t="s">
        <v>3904</v>
      </c>
      <c r="G425" s="129" t="s">
        <v>4598</v>
      </c>
      <c r="H425" s="129" t="s">
        <v>5289</v>
      </c>
      <c r="I425" s="129" t="s">
        <v>5976</v>
      </c>
      <c r="J425" s="129" t="s">
        <v>5976</v>
      </c>
      <c r="K425" s="129" t="s">
        <v>6665</v>
      </c>
      <c r="L425" s="129" t="s">
        <v>7358</v>
      </c>
      <c r="M425" s="129" t="s">
        <v>8050</v>
      </c>
      <c r="N425" s="129" t="s">
        <v>8735</v>
      </c>
      <c r="O425" s="129" t="s">
        <v>9408</v>
      </c>
      <c r="P425" s="129" t="s">
        <v>3224</v>
      </c>
    </row>
    <row r="426" spans="1:16" ht="31.2" thickBot="1">
      <c r="A426" t="str">
        <f t="shared" si="6"/>
        <v>mariscos congelados</v>
      </c>
      <c r="B426" s="142" t="s">
        <v>1286</v>
      </c>
      <c r="D426" s="129" t="s">
        <v>2555</v>
      </c>
      <c r="E426" s="129" t="s">
        <v>3225</v>
      </c>
      <c r="F426" s="129" t="s">
        <v>3905</v>
      </c>
      <c r="G426" s="129" t="s">
        <v>4599</v>
      </c>
      <c r="H426" s="129" t="s">
        <v>5290</v>
      </c>
      <c r="I426" s="129" t="s">
        <v>5977</v>
      </c>
      <c r="J426" s="129" t="s">
        <v>5977</v>
      </c>
      <c r="K426" s="129" t="s">
        <v>6666</v>
      </c>
      <c r="L426" s="129" t="s">
        <v>7359</v>
      </c>
      <c r="M426" s="129" t="s">
        <v>8051</v>
      </c>
      <c r="N426" s="129" t="s">
        <v>8736</v>
      </c>
      <c r="O426" s="129" t="s">
        <v>9409</v>
      </c>
      <c r="P426" s="129" t="s">
        <v>10020</v>
      </c>
    </row>
    <row r="427" spans="1:16" ht="51.6" thickBot="1">
      <c r="A427" t="str">
        <f t="shared" si="6"/>
        <v>Productos salados, secos y ahumados</v>
      </c>
      <c r="B427" s="142" t="s">
        <v>1290</v>
      </c>
      <c r="D427" s="129" t="s">
        <v>2556</v>
      </c>
      <c r="E427" s="129" t="s">
        <v>3226</v>
      </c>
      <c r="F427" s="129" t="s">
        <v>3906</v>
      </c>
      <c r="G427" s="129" t="s">
        <v>4600</v>
      </c>
      <c r="H427" s="129" t="s">
        <v>5291</v>
      </c>
      <c r="I427" s="129" t="s">
        <v>5978</v>
      </c>
      <c r="J427" s="129" t="s">
        <v>5978</v>
      </c>
      <c r="K427" s="129" t="s">
        <v>6667</v>
      </c>
      <c r="L427" s="129" t="s">
        <v>7360</v>
      </c>
      <c r="M427" s="129" t="s">
        <v>8052</v>
      </c>
      <c r="N427" s="129" t="s">
        <v>8737</v>
      </c>
      <c r="O427" s="129" t="s">
        <v>9410</v>
      </c>
      <c r="P427" s="129" t="s">
        <v>10021</v>
      </c>
    </row>
    <row r="428" spans="1:16" ht="51.6" thickBot="1">
      <c r="A428" t="str">
        <f t="shared" si="6"/>
        <v>Productos marinos embotellados y enlatados</v>
      </c>
      <c r="B428" s="142" t="s">
        <v>1294</v>
      </c>
      <c r="D428" s="129" t="s">
        <v>2557</v>
      </c>
      <c r="E428" s="129" t="s">
        <v>3227</v>
      </c>
      <c r="F428" s="129" t="s">
        <v>3907</v>
      </c>
      <c r="G428" s="129" t="s">
        <v>4601</v>
      </c>
      <c r="H428" s="129" t="s">
        <v>5292</v>
      </c>
      <c r="I428" s="129" t="s">
        <v>5979</v>
      </c>
      <c r="J428" s="129" t="s">
        <v>5979</v>
      </c>
      <c r="K428" s="129" t="s">
        <v>6668</v>
      </c>
      <c r="L428" s="129" t="s">
        <v>7361</v>
      </c>
      <c r="M428" s="129" t="s">
        <v>8053</v>
      </c>
      <c r="N428" s="129" t="s">
        <v>8738</v>
      </c>
      <c r="O428" s="129" t="s">
        <v>9411</v>
      </c>
      <c r="P428" s="129" t="s">
        <v>10022</v>
      </c>
    </row>
    <row r="429" spans="1:16" ht="21" thickBot="1">
      <c r="A429" t="str">
        <f t="shared" si="6"/>
        <v>producto de pasta</v>
      </c>
      <c r="B429" s="142" t="s">
        <v>1297</v>
      </c>
      <c r="D429" s="129" t="s">
        <v>2558</v>
      </c>
      <c r="E429" s="129" t="s">
        <v>3228</v>
      </c>
      <c r="F429" s="129" t="s">
        <v>3908</v>
      </c>
      <c r="G429" s="129" t="s">
        <v>4602</v>
      </c>
      <c r="H429" s="129" t="s">
        <v>5293</v>
      </c>
      <c r="I429" s="129" t="s">
        <v>5980</v>
      </c>
      <c r="J429" s="129" t="s">
        <v>5980</v>
      </c>
      <c r="K429" s="129" t="s">
        <v>6669</v>
      </c>
      <c r="L429" s="129" t="s">
        <v>7362</v>
      </c>
      <c r="M429" s="129" t="s">
        <v>8054</v>
      </c>
      <c r="N429" s="129" t="s">
        <v>8739</v>
      </c>
      <c r="O429" s="129" t="s">
        <v>9412</v>
      </c>
      <c r="P429" s="129" t="s">
        <v>10023</v>
      </c>
    </row>
    <row r="430" spans="1:16" ht="31.2" thickBot="1">
      <c r="A430" t="str">
        <f t="shared" si="6"/>
        <v>Otros productos del mar</v>
      </c>
      <c r="B430" s="142" t="s">
        <v>1301</v>
      </c>
      <c r="D430" s="129" t="s">
        <v>2559</v>
      </c>
      <c r="E430" s="129" t="s">
        <v>3229</v>
      </c>
      <c r="F430" s="129" t="s">
        <v>3909</v>
      </c>
      <c r="G430" s="129" t="s">
        <v>4603</v>
      </c>
      <c r="H430" s="129" t="s">
        <v>5294</v>
      </c>
      <c r="I430" s="129" t="s">
        <v>5981</v>
      </c>
      <c r="J430" s="129" t="s">
        <v>5981</v>
      </c>
      <c r="K430" s="129" t="s">
        <v>6670</v>
      </c>
      <c r="L430" s="129" t="s">
        <v>7363</v>
      </c>
      <c r="M430" s="129" t="s">
        <v>8055</v>
      </c>
      <c r="N430" s="129" t="s">
        <v>8740</v>
      </c>
      <c r="O430" s="129" t="s">
        <v>9413</v>
      </c>
      <c r="P430" s="129" t="s">
        <v>10024</v>
      </c>
    </row>
    <row r="431" spans="1:16" ht="21" thickBot="1">
      <c r="A431" t="str">
        <f t="shared" si="6"/>
        <v>molienda de granos</v>
      </c>
      <c r="B431" s="142" t="s">
        <v>1305</v>
      </c>
      <c r="D431" s="129" t="s">
        <v>2560</v>
      </c>
      <c r="E431" s="129" t="s">
        <v>3230</v>
      </c>
      <c r="F431" s="129" t="s">
        <v>3910</v>
      </c>
      <c r="G431" s="129" t="s">
        <v>4604</v>
      </c>
      <c r="H431" s="129" t="s">
        <v>5295</v>
      </c>
      <c r="I431" s="129" t="s">
        <v>5982</v>
      </c>
      <c r="J431" s="129" t="s">
        <v>5982</v>
      </c>
      <c r="K431" s="129" t="s">
        <v>6671</v>
      </c>
      <c r="L431" s="129" t="s">
        <v>7364</v>
      </c>
      <c r="M431" s="129" t="s">
        <v>8056</v>
      </c>
      <c r="N431" s="129" t="s">
        <v>8741</v>
      </c>
      <c r="O431" s="129" t="s">
        <v>9414</v>
      </c>
      <c r="P431" s="129" t="s">
        <v>10025</v>
      </c>
    </row>
    <row r="432" spans="1:16" ht="21" thickBot="1">
      <c r="A432" t="str">
        <f t="shared" si="6"/>
        <v>molienda</v>
      </c>
      <c r="B432" s="142" t="s">
        <v>1309</v>
      </c>
      <c r="D432" s="129" t="s">
        <v>2561</v>
      </c>
      <c r="E432" s="129" t="s">
        <v>3231</v>
      </c>
      <c r="F432" s="129" t="s">
        <v>3911</v>
      </c>
      <c r="G432" s="129" t="s">
        <v>4605</v>
      </c>
      <c r="H432" s="129" t="s">
        <v>5296</v>
      </c>
      <c r="I432" s="129" t="s">
        <v>5983</v>
      </c>
      <c r="J432" s="129" t="s">
        <v>5983</v>
      </c>
      <c r="K432" s="129" t="s">
        <v>6672</v>
      </c>
      <c r="L432" s="129" t="s">
        <v>7365</v>
      </c>
      <c r="M432" s="129" t="s">
        <v>8057</v>
      </c>
      <c r="N432" s="129" t="s">
        <v>8742</v>
      </c>
      <c r="O432" s="129" t="s">
        <v>9415</v>
      </c>
      <c r="P432" s="129" t="s">
        <v>10026</v>
      </c>
    </row>
    <row r="433" spans="1:16" ht="18.600000000000001" thickBot="1">
      <c r="A433" t="str">
        <f t="shared" si="6"/>
        <v>Fideos</v>
      </c>
      <c r="B433" s="142" t="s">
        <v>1312</v>
      </c>
      <c r="D433" s="129" t="s">
        <v>2562</v>
      </c>
      <c r="E433" s="129" t="s">
        <v>3232</v>
      </c>
      <c r="F433" s="129" t="s">
        <v>3912</v>
      </c>
      <c r="G433" s="129" t="s">
        <v>4606</v>
      </c>
      <c r="H433" s="129" t="s">
        <v>5297</v>
      </c>
      <c r="I433" s="129" t="s">
        <v>5984</v>
      </c>
      <c r="J433" s="129" t="s">
        <v>5984</v>
      </c>
      <c r="K433" s="129" t="s">
        <v>6673</v>
      </c>
      <c r="L433" s="129" t="s">
        <v>7366</v>
      </c>
      <c r="M433" s="129" t="s">
        <v>8058</v>
      </c>
      <c r="N433" s="129" t="s">
        <v>8743</v>
      </c>
      <c r="O433" s="129" t="s">
        <v>9416</v>
      </c>
      <c r="P433" s="129" t="s">
        <v>10027</v>
      </c>
    </row>
    <row r="434" spans="1:16" ht="18.600000000000001" thickBot="1">
      <c r="A434" t="str">
        <f t="shared" si="6"/>
        <v>Pan de molde</v>
      </c>
      <c r="B434" s="142" t="s">
        <v>1314</v>
      </c>
      <c r="D434" s="129" t="s">
        <v>2563</v>
      </c>
      <c r="E434" s="129" t="s">
        <v>3233</v>
      </c>
      <c r="F434" s="129" t="s">
        <v>3913</v>
      </c>
      <c r="G434" s="129" t="s">
        <v>4607</v>
      </c>
      <c r="H434" s="129" t="s">
        <v>5298</v>
      </c>
      <c r="I434" s="129" t="s">
        <v>5985</v>
      </c>
      <c r="J434" s="129" t="s">
        <v>5985</v>
      </c>
      <c r="K434" s="129" t="s">
        <v>6674</v>
      </c>
      <c r="L434" s="129" t="s">
        <v>7367</v>
      </c>
      <c r="M434" s="129" t="s">
        <v>8059</v>
      </c>
      <c r="N434" s="129" t="s">
        <v>8744</v>
      </c>
      <c r="O434" s="129" t="s">
        <v>9417</v>
      </c>
      <c r="P434" s="129" t="s">
        <v>10028</v>
      </c>
    </row>
    <row r="435" spans="1:16" ht="21" thickBot="1">
      <c r="A435" t="str">
        <f t="shared" si="6"/>
        <v>Confitería</v>
      </c>
      <c r="B435" s="142" t="s">
        <v>1316</v>
      </c>
      <c r="D435" s="129" t="s">
        <v>2564</v>
      </c>
      <c r="E435" s="129" t="s">
        <v>3234</v>
      </c>
      <c r="F435" s="129" t="s">
        <v>3914</v>
      </c>
      <c r="G435" s="129" t="s">
        <v>4608</v>
      </c>
      <c r="H435" s="129" t="s">
        <v>5299</v>
      </c>
      <c r="I435" s="129" t="s">
        <v>5986</v>
      </c>
      <c r="J435" s="129" t="s">
        <v>5986</v>
      </c>
      <c r="K435" s="129" t="s">
        <v>6675</v>
      </c>
      <c r="L435" s="129" t="s">
        <v>7368</v>
      </c>
      <c r="M435" s="129" t="s">
        <v>8060</v>
      </c>
      <c r="N435" s="129" t="s">
        <v>8745</v>
      </c>
      <c r="O435" s="129" t="s">
        <v>9418</v>
      </c>
      <c r="P435" s="129" t="s">
        <v>3234</v>
      </c>
    </row>
    <row r="436" spans="1:16" ht="31.2" thickBot="1">
      <c r="A436" t="str">
        <f t="shared" si="6"/>
        <v>Conservas Agrícolas</v>
      </c>
      <c r="B436" s="142" t="s">
        <v>1320</v>
      </c>
      <c r="D436" s="129" t="s">
        <v>2565</v>
      </c>
      <c r="E436" s="129" t="s">
        <v>3235</v>
      </c>
      <c r="F436" s="129" t="s">
        <v>3915</v>
      </c>
      <c r="G436" s="129" t="s">
        <v>4609</v>
      </c>
      <c r="H436" s="129" t="s">
        <v>5300</v>
      </c>
      <c r="I436" s="129" t="s">
        <v>5987</v>
      </c>
      <c r="J436" s="129" t="s">
        <v>5987</v>
      </c>
      <c r="K436" s="129" t="s">
        <v>6676</v>
      </c>
      <c r="L436" s="129" t="s">
        <v>7369</v>
      </c>
      <c r="M436" s="129" t="s">
        <v>8061</v>
      </c>
      <c r="N436" s="129" t="s">
        <v>8746</v>
      </c>
      <c r="O436" s="129" t="s">
        <v>9419</v>
      </c>
      <c r="P436" s="129" t="s">
        <v>10029</v>
      </c>
    </row>
    <row r="437" spans="1:16" ht="18.600000000000001" thickBot="1">
      <c r="A437" t="str">
        <f t="shared" si="6"/>
        <v>azúcar</v>
      </c>
      <c r="B437" s="142" t="s">
        <v>1322</v>
      </c>
      <c r="D437" s="129" t="s">
        <v>2566</v>
      </c>
      <c r="E437" s="129" t="s">
        <v>3236</v>
      </c>
      <c r="F437" s="129" t="s">
        <v>3916</v>
      </c>
      <c r="G437" s="129" t="s">
        <v>4610</v>
      </c>
      <c r="H437" s="129" t="s">
        <v>5301</v>
      </c>
      <c r="I437" s="129" t="s">
        <v>5988</v>
      </c>
      <c r="J437" s="129" t="s">
        <v>5988</v>
      </c>
      <c r="K437" s="129" t="s">
        <v>6677</v>
      </c>
      <c r="L437" s="129" t="s">
        <v>7370</v>
      </c>
      <c r="M437" s="129" t="s">
        <v>8062</v>
      </c>
      <c r="N437" s="129" t="s">
        <v>8747</v>
      </c>
      <c r="O437" s="129" t="s">
        <v>9420</v>
      </c>
      <c r="P437" s="129" t="s">
        <v>3236</v>
      </c>
    </row>
    <row r="438" spans="1:16" ht="18.600000000000001" thickBot="1">
      <c r="A438" t="str">
        <f t="shared" si="6"/>
        <v>almidón</v>
      </c>
      <c r="B438" s="142" t="s">
        <v>1326</v>
      </c>
      <c r="D438" s="129" t="s">
        <v>2567</v>
      </c>
      <c r="E438" s="129" t="s">
        <v>3237</v>
      </c>
      <c r="F438" s="129" t="s">
        <v>3917</v>
      </c>
      <c r="G438" s="129" t="s">
        <v>4611</v>
      </c>
      <c r="H438" s="129" t="s">
        <v>5302</v>
      </c>
      <c r="I438" s="129" t="s">
        <v>5989</v>
      </c>
      <c r="J438" s="129" t="s">
        <v>5989</v>
      </c>
      <c r="K438" s="129" t="s">
        <v>6678</v>
      </c>
      <c r="L438" s="129" t="s">
        <v>7371</v>
      </c>
      <c r="M438" s="129" t="s">
        <v>8063</v>
      </c>
      <c r="N438" s="129" t="s">
        <v>8748</v>
      </c>
      <c r="O438" s="129" t="s">
        <v>9421</v>
      </c>
      <c r="P438" s="129" t="s">
        <v>10030</v>
      </c>
    </row>
    <row r="439" spans="1:16" ht="51.6" thickBot="1">
      <c r="A439" t="str">
        <f t="shared" si="6"/>
        <v>Glucosa, jarabe de almidón, azúcar isomerizado</v>
      </c>
      <c r="B439" s="142" t="s">
        <v>1330</v>
      </c>
      <c r="D439" s="129" t="s">
        <v>2568</v>
      </c>
      <c r="E439" s="129" t="s">
        <v>3238</v>
      </c>
      <c r="F439" s="129" t="s">
        <v>3918</v>
      </c>
      <c r="G439" s="129" t="s">
        <v>4612</v>
      </c>
      <c r="H439" s="129" t="s">
        <v>5303</v>
      </c>
      <c r="I439" s="129" t="s">
        <v>5990</v>
      </c>
      <c r="J439" s="129" t="s">
        <v>5990</v>
      </c>
      <c r="K439" s="129" t="s">
        <v>6679</v>
      </c>
      <c r="L439" s="129" t="s">
        <v>7372</v>
      </c>
      <c r="M439" s="129" t="s">
        <v>8064</v>
      </c>
      <c r="N439" s="129" t="s">
        <v>8749</v>
      </c>
      <c r="O439" s="129" t="s">
        <v>9422</v>
      </c>
      <c r="P439" s="129" t="s">
        <v>10031</v>
      </c>
    </row>
    <row r="440" spans="1:16" ht="41.4" thickBot="1">
      <c r="A440" t="str">
        <f t="shared" si="6"/>
        <v>aceites animales y vegetales</v>
      </c>
      <c r="B440" s="142" t="s">
        <v>1334</v>
      </c>
      <c r="D440" s="129" t="s">
        <v>2569</v>
      </c>
      <c r="E440" s="129" t="s">
        <v>3239</v>
      </c>
      <c r="F440" s="129" t="s">
        <v>3919</v>
      </c>
      <c r="G440" s="129" t="s">
        <v>4613</v>
      </c>
      <c r="H440" s="129" t="s">
        <v>5304</v>
      </c>
      <c r="I440" s="129" t="s">
        <v>5991</v>
      </c>
      <c r="J440" s="129" t="s">
        <v>5991</v>
      </c>
      <c r="K440" s="129" t="s">
        <v>6680</v>
      </c>
      <c r="L440" s="129" t="s">
        <v>7373</v>
      </c>
      <c r="M440" s="129" t="s">
        <v>8065</v>
      </c>
      <c r="N440" s="129" t="s">
        <v>8750</v>
      </c>
      <c r="O440" s="129" t="s">
        <v>9423</v>
      </c>
      <c r="P440" s="129" t="s">
        <v>10032</v>
      </c>
    </row>
    <row r="441" spans="1:16" ht="21" thickBot="1">
      <c r="A441" t="str">
        <f t="shared" si="6"/>
        <v>especias</v>
      </c>
      <c r="B441" s="142" t="s">
        <v>1338</v>
      </c>
      <c r="D441" s="129" t="s">
        <v>2570</v>
      </c>
      <c r="E441" s="129" t="s">
        <v>3240</v>
      </c>
      <c r="F441" s="129" t="s">
        <v>3920</v>
      </c>
      <c r="G441" s="129" t="s">
        <v>4614</v>
      </c>
      <c r="H441" s="129" t="s">
        <v>5305</v>
      </c>
      <c r="I441" s="129" t="s">
        <v>5992</v>
      </c>
      <c r="J441" s="129" t="s">
        <v>5992</v>
      </c>
      <c r="K441" s="129" t="s">
        <v>6681</v>
      </c>
      <c r="L441" s="129" t="s">
        <v>7374</v>
      </c>
      <c r="M441" s="129" t="s">
        <v>8066</v>
      </c>
      <c r="N441" s="129" t="s">
        <v>8751</v>
      </c>
      <c r="O441" s="129" t="s">
        <v>9424</v>
      </c>
      <c r="P441" s="129" t="s">
        <v>3240</v>
      </c>
    </row>
    <row r="442" spans="1:16" ht="31.2" thickBot="1">
      <c r="A442" t="str">
        <f t="shared" si="6"/>
        <v>alimentos cocidos congelados</v>
      </c>
      <c r="B442" s="142" t="s">
        <v>1342</v>
      </c>
      <c r="D442" s="129" t="s">
        <v>2571</v>
      </c>
      <c r="E442" s="129" t="s">
        <v>3241</v>
      </c>
      <c r="F442" s="129" t="s">
        <v>3921</v>
      </c>
      <c r="G442" s="129" t="s">
        <v>4615</v>
      </c>
      <c r="H442" s="129" t="s">
        <v>5306</v>
      </c>
      <c r="I442" s="129" t="s">
        <v>5993</v>
      </c>
      <c r="J442" s="129" t="s">
        <v>5993</v>
      </c>
      <c r="K442" s="129" t="s">
        <v>6682</v>
      </c>
      <c r="L442" s="129" t="s">
        <v>7375</v>
      </c>
      <c r="M442" s="129" t="s">
        <v>8067</v>
      </c>
      <c r="N442" s="129" t="s">
        <v>8752</v>
      </c>
      <c r="O442" s="129" t="s">
        <v>9425</v>
      </c>
      <c r="P442" s="129" t="s">
        <v>10033</v>
      </c>
    </row>
    <row r="443" spans="1:16" ht="21" thickBot="1">
      <c r="A443" t="str">
        <f t="shared" si="6"/>
        <v>retorta de comida</v>
      </c>
      <c r="B443" s="142" t="s">
        <v>1346</v>
      </c>
      <c r="D443" s="129" t="s">
        <v>2572</v>
      </c>
      <c r="E443" s="129" t="s">
        <v>3242</v>
      </c>
      <c r="F443" s="129" t="s">
        <v>3922</v>
      </c>
      <c r="G443" s="129" t="s">
        <v>4616</v>
      </c>
      <c r="H443" s="129" t="s">
        <v>5307</v>
      </c>
      <c r="I443" s="129" t="s">
        <v>5994</v>
      </c>
      <c r="J443" s="129" t="s">
        <v>5994</v>
      </c>
      <c r="K443" s="129" t="s">
        <v>6683</v>
      </c>
      <c r="L443" s="129" t="s">
        <v>7376</v>
      </c>
      <c r="M443" s="129" t="s">
        <v>8068</v>
      </c>
      <c r="N443" s="129" t="s">
        <v>8753</v>
      </c>
      <c r="O443" s="129" t="s">
        <v>9426</v>
      </c>
      <c r="P443" s="129" t="s">
        <v>3242</v>
      </c>
    </row>
    <row r="444" spans="1:16" ht="21" thickBot="1">
      <c r="A444" t="str">
        <f t="shared" si="6"/>
        <v>Verduras, sushi, bento</v>
      </c>
      <c r="B444" s="142" t="s">
        <v>1350</v>
      </c>
      <c r="D444" s="129" t="s">
        <v>2573</v>
      </c>
      <c r="E444" s="129" t="s">
        <v>3243</v>
      </c>
      <c r="F444" s="129" t="s">
        <v>3923</v>
      </c>
      <c r="G444" s="129" t="s">
        <v>4617</v>
      </c>
      <c r="H444" s="129" t="s">
        <v>5308</v>
      </c>
      <c r="I444" s="129" t="s">
        <v>5995</v>
      </c>
      <c r="J444" s="129" t="s">
        <v>5995</v>
      </c>
      <c r="K444" s="129" t="s">
        <v>6684</v>
      </c>
      <c r="L444" s="129" t="s">
        <v>7377</v>
      </c>
      <c r="M444" s="129" t="s">
        <v>8069</v>
      </c>
      <c r="N444" s="129" t="s">
        <v>8754</v>
      </c>
      <c r="O444" s="129" t="s">
        <v>9427</v>
      </c>
      <c r="P444" s="129" t="s">
        <v>10034</v>
      </c>
    </row>
    <row r="445" spans="1:16" ht="21" thickBot="1">
      <c r="A445" t="str">
        <f t="shared" si="6"/>
        <v>Otros comestibles</v>
      </c>
      <c r="B445" s="142" t="s">
        <v>1354</v>
      </c>
      <c r="D445" s="129" t="s">
        <v>2574</v>
      </c>
      <c r="E445" s="129" t="s">
        <v>3244</v>
      </c>
      <c r="F445" s="129" t="s">
        <v>3924</v>
      </c>
      <c r="G445" s="129" t="s">
        <v>4618</v>
      </c>
      <c r="H445" s="129" t="s">
        <v>5309</v>
      </c>
      <c r="I445" s="129" t="s">
        <v>5996</v>
      </c>
      <c r="J445" s="129" t="s">
        <v>5996</v>
      </c>
      <c r="K445" s="129" t="s">
        <v>6685</v>
      </c>
      <c r="L445" s="129" t="s">
        <v>7378</v>
      </c>
      <c r="M445" s="129" t="s">
        <v>8070</v>
      </c>
      <c r="N445" s="129" t="s">
        <v>8755</v>
      </c>
      <c r="O445" s="129" t="s">
        <v>9428</v>
      </c>
      <c r="P445" s="129" t="s">
        <v>10035</v>
      </c>
    </row>
    <row r="446" spans="1:16" ht="18.600000000000001" thickBot="1">
      <c r="A446" t="str">
        <f t="shared" si="6"/>
        <v>Bien</v>
      </c>
      <c r="B446" s="142" t="s">
        <v>1358</v>
      </c>
      <c r="D446" s="129" t="s">
        <v>2575</v>
      </c>
      <c r="E446" s="129" t="s">
        <v>1358</v>
      </c>
      <c r="F446" s="129" t="s">
        <v>3925</v>
      </c>
      <c r="G446" s="129" t="s">
        <v>4619</v>
      </c>
      <c r="H446" s="129" t="s">
        <v>5310</v>
      </c>
      <c r="I446" s="129" t="s">
        <v>5997</v>
      </c>
      <c r="J446" s="129" t="s">
        <v>5997</v>
      </c>
      <c r="K446" s="129" t="s">
        <v>6686</v>
      </c>
      <c r="L446" s="129" t="s">
        <v>7379</v>
      </c>
      <c r="M446" s="129" t="s">
        <v>8071</v>
      </c>
      <c r="N446" s="129" t="s">
        <v>8756</v>
      </c>
      <c r="O446" s="129" t="s">
        <v>9429</v>
      </c>
      <c r="P446" s="129" t="s">
        <v>1358</v>
      </c>
    </row>
    <row r="447" spans="1:16" ht="18.600000000000001" thickBot="1">
      <c r="A447" t="str">
        <f t="shared" si="6"/>
        <v>cerveza</v>
      </c>
      <c r="B447" s="142" t="s">
        <v>1362</v>
      </c>
      <c r="D447" s="129" t="s">
        <v>2576</v>
      </c>
      <c r="E447" s="129" t="s">
        <v>3245</v>
      </c>
      <c r="F447" s="129" t="s">
        <v>3926</v>
      </c>
      <c r="G447" s="129" t="s">
        <v>4620</v>
      </c>
      <c r="H447" s="129" t="s">
        <v>5311</v>
      </c>
      <c r="I447" s="129" t="s">
        <v>5998</v>
      </c>
      <c r="J447" s="129" t="s">
        <v>5998</v>
      </c>
      <c r="K447" s="129" t="s">
        <v>6687</v>
      </c>
      <c r="L447" s="129" t="s">
        <v>7380</v>
      </c>
      <c r="M447" s="129" t="s">
        <v>8072</v>
      </c>
      <c r="N447" s="129" t="s">
        <v>8757</v>
      </c>
      <c r="O447" s="129" t="s">
        <v>9430</v>
      </c>
      <c r="P447" s="129" t="s">
        <v>3245</v>
      </c>
    </row>
    <row r="448" spans="1:16" ht="18.600000000000001" thickBot="1">
      <c r="A448" t="str">
        <f t="shared" si="6"/>
        <v>whisky</v>
      </c>
      <c r="B448" s="142" t="s">
        <v>1366</v>
      </c>
      <c r="D448" s="129" t="s">
        <v>2577</v>
      </c>
      <c r="E448" s="129" t="s">
        <v>3246</v>
      </c>
      <c r="F448" s="129" t="s">
        <v>3927</v>
      </c>
      <c r="G448" s="129" t="s">
        <v>4621</v>
      </c>
      <c r="H448" s="129" t="s">
        <v>5312</v>
      </c>
      <c r="I448" s="129" t="s">
        <v>5999</v>
      </c>
      <c r="J448" s="129" t="s">
        <v>5999</v>
      </c>
      <c r="K448" s="129" t="s">
        <v>6688</v>
      </c>
      <c r="L448" s="129" t="s">
        <v>7381</v>
      </c>
      <c r="M448" s="129" t="s">
        <v>8073</v>
      </c>
      <c r="N448" s="129" t="s">
        <v>5999</v>
      </c>
      <c r="O448" s="129" t="s">
        <v>5999</v>
      </c>
      <c r="P448" s="129" t="s">
        <v>3246</v>
      </c>
    </row>
    <row r="449" spans="1:16" ht="31.2" thickBot="1">
      <c r="A449" t="str">
        <f t="shared" si="6"/>
        <v>Otras bebidas alcohólicas</v>
      </c>
      <c r="B449" s="142" t="s">
        <v>1368</v>
      </c>
      <c r="D449" s="129" t="s">
        <v>2578</v>
      </c>
      <c r="E449" s="129" t="s">
        <v>3247</v>
      </c>
      <c r="F449" s="129" t="s">
        <v>3928</v>
      </c>
      <c r="G449" s="129" t="s">
        <v>4622</v>
      </c>
      <c r="H449" s="129" t="s">
        <v>5313</v>
      </c>
      <c r="I449" s="129" t="s">
        <v>6000</v>
      </c>
      <c r="J449" s="129" t="s">
        <v>6000</v>
      </c>
      <c r="K449" s="129" t="s">
        <v>6689</v>
      </c>
      <c r="L449" s="129" t="s">
        <v>7382</v>
      </c>
      <c r="M449" s="129" t="s">
        <v>8074</v>
      </c>
      <c r="N449" s="129" t="s">
        <v>8758</v>
      </c>
      <c r="O449" s="129" t="s">
        <v>9431</v>
      </c>
      <c r="P449" s="129" t="s">
        <v>10036</v>
      </c>
    </row>
    <row r="450" spans="1:16" ht="18.600000000000001" thickBot="1">
      <c r="A450" t="str">
        <f t="shared" ref="A450:A513" si="7">J450</f>
        <v>te Cafe</v>
      </c>
      <c r="B450" s="142" t="s">
        <v>1371</v>
      </c>
      <c r="D450" s="129" t="s">
        <v>2579</v>
      </c>
      <c r="E450" s="129" t="s">
        <v>3248</v>
      </c>
      <c r="F450" s="129" t="s">
        <v>3929</v>
      </c>
      <c r="G450" s="129" t="s">
        <v>4623</v>
      </c>
      <c r="H450" s="129" t="s">
        <v>5314</v>
      </c>
      <c r="I450" s="129" t="s">
        <v>6001</v>
      </c>
      <c r="J450" s="129" t="s">
        <v>6001</v>
      </c>
      <c r="K450" s="129" t="s">
        <v>6690</v>
      </c>
      <c r="L450" s="129" t="s">
        <v>7383</v>
      </c>
      <c r="M450" s="129" t="s">
        <v>8075</v>
      </c>
      <c r="N450" s="129" t="s">
        <v>8759</v>
      </c>
      <c r="O450" s="129" t="s">
        <v>9432</v>
      </c>
      <c r="P450" s="129" t="s">
        <v>3248</v>
      </c>
    </row>
    <row r="451" spans="1:16" ht="21" thickBot="1">
      <c r="A451" t="str">
        <f t="shared" si="7"/>
        <v>Refresco</v>
      </c>
      <c r="B451" s="142" t="s">
        <v>1373</v>
      </c>
      <c r="D451" s="129" t="s">
        <v>2580</v>
      </c>
      <c r="E451" s="129" t="s">
        <v>3249</v>
      </c>
      <c r="F451" s="129" t="s">
        <v>3930</v>
      </c>
      <c r="G451" s="129" t="s">
        <v>4624</v>
      </c>
      <c r="H451" s="129" t="s">
        <v>5315</v>
      </c>
      <c r="I451" s="129" t="s">
        <v>6002</v>
      </c>
      <c r="J451" s="129" t="s">
        <v>6002</v>
      </c>
      <c r="K451" s="129" t="s">
        <v>6691</v>
      </c>
      <c r="L451" s="129" t="s">
        <v>7384</v>
      </c>
      <c r="M451" s="129" t="s">
        <v>8076</v>
      </c>
      <c r="N451" s="129" t="s">
        <v>8760</v>
      </c>
      <c r="O451" s="129" t="s">
        <v>9433</v>
      </c>
      <c r="P451" s="129" t="s">
        <v>3249</v>
      </c>
    </row>
    <row r="452" spans="1:16" ht="21" thickBot="1">
      <c r="A452" t="str">
        <f t="shared" si="7"/>
        <v>fabricación de hielo</v>
      </c>
      <c r="B452" s="142" t="s">
        <v>1376</v>
      </c>
      <c r="D452" s="129" t="s">
        <v>2581</v>
      </c>
      <c r="E452" s="129" t="s">
        <v>3250</v>
      </c>
      <c r="F452" s="129" t="s">
        <v>3931</v>
      </c>
      <c r="G452" s="129" t="s">
        <v>4625</v>
      </c>
      <c r="H452" s="129" t="s">
        <v>5316</v>
      </c>
      <c r="I452" s="129" t="s">
        <v>6003</v>
      </c>
      <c r="J452" s="129" t="s">
        <v>6003</v>
      </c>
      <c r="K452" s="129" t="s">
        <v>6692</v>
      </c>
      <c r="L452" s="129" t="s">
        <v>7385</v>
      </c>
      <c r="M452" s="129" t="s">
        <v>8077</v>
      </c>
      <c r="N452" s="129" t="s">
        <v>8761</v>
      </c>
      <c r="O452" s="129" t="s">
        <v>9434</v>
      </c>
      <c r="P452" s="129" t="s">
        <v>10037</v>
      </c>
    </row>
    <row r="453" spans="1:16" ht="21" thickBot="1">
      <c r="A453" t="str">
        <f t="shared" si="7"/>
        <v>alimento</v>
      </c>
      <c r="B453" s="142" t="s">
        <v>1379</v>
      </c>
      <c r="D453" s="129" t="s">
        <v>2582</v>
      </c>
      <c r="E453" s="129" t="s">
        <v>3251</v>
      </c>
      <c r="F453" s="129" t="s">
        <v>3932</v>
      </c>
      <c r="G453" s="129" t="s">
        <v>4626</v>
      </c>
      <c r="H453" s="129" t="s">
        <v>5317</v>
      </c>
      <c r="I453" s="129" t="s">
        <v>6004</v>
      </c>
      <c r="J453" s="129" t="s">
        <v>6004</v>
      </c>
      <c r="K453" s="129" t="s">
        <v>6693</v>
      </c>
      <c r="L453" s="129" t="s">
        <v>7386</v>
      </c>
      <c r="M453" s="129" t="s">
        <v>8078</v>
      </c>
      <c r="N453" s="129" t="s">
        <v>8762</v>
      </c>
      <c r="O453" s="129" t="s">
        <v>9435</v>
      </c>
      <c r="P453" s="129" t="s">
        <v>10038</v>
      </c>
    </row>
    <row r="454" spans="1:16" ht="51.6" thickBot="1">
      <c r="A454" t="str">
        <f t="shared" si="7"/>
        <v>Fertilizante orgánico (excepto enumerados por separado)</v>
      </c>
      <c r="B454" s="142" t="s">
        <v>1382</v>
      </c>
      <c r="D454" s="129" t="s">
        <v>2583</v>
      </c>
      <c r="E454" s="129" t="s">
        <v>3252</v>
      </c>
      <c r="F454" s="129" t="s">
        <v>3933</v>
      </c>
      <c r="G454" s="129" t="s">
        <v>4627</v>
      </c>
      <c r="H454" s="129" t="s">
        <v>5318</v>
      </c>
      <c r="I454" s="129" t="s">
        <v>6005</v>
      </c>
      <c r="J454" s="129" t="s">
        <v>6005</v>
      </c>
      <c r="K454" s="129" t="s">
        <v>6694</v>
      </c>
      <c r="L454" s="129" t="s">
        <v>7387</v>
      </c>
      <c r="M454" s="129" t="s">
        <v>8079</v>
      </c>
      <c r="N454" s="129" t="s">
        <v>8763</v>
      </c>
      <c r="O454" s="129" t="s">
        <v>9436</v>
      </c>
      <c r="P454" s="129" t="s">
        <v>10039</v>
      </c>
    </row>
    <row r="455" spans="1:16" ht="18.600000000000001" thickBot="1">
      <c r="A455" t="str">
        <f t="shared" si="7"/>
        <v>tabaco</v>
      </c>
      <c r="B455" s="142" t="s">
        <v>1192</v>
      </c>
      <c r="D455" s="129" t="s">
        <v>2440</v>
      </c>
      <c r="E455" s="129" t="s">
        <v>3118</v>
      </c>
      <c r="F455" s="129" t="s">
        <v>3788</v>
      </c>
      <c r="G455" s="129" t="s">
        <v>4484</v>
      </c>
      <c r="H455" s="129" t="s">
        <v>5175</v>
      </c>
      <c r="I455" s="129" t="s">
        <v>5862</v>
      </c>
      <c r="J455" s="129" t="s">
        <v>5862</v>
      </c>
      <c r="K455" s="129" t="s">
        <v>6551</v>
      </c>
      <c r="L455" s="129" t="s">
        <v>7245</v>
      </c>
      <c r="M455" s="129" t="s">
        <v>7936</v>
      </c>
      <c r="N455" s="129" t="s">
        <v>8622</v>
      </c>
      <c r="O455" s="129" t="s">
        <v>9296</v>
      </c>
      <c r="P455" s="129" t="s">
        <v>9925</v>
      </c>
    </row>
    <row r="456" spans="1:16" ht="18.600000000000001" thickBot="1">
      <c r="A456" t="str">
        <f t="shared" si="7"/>
        <v>hilo hilado</v>
      </c>
      <c r="B456" s="142" t="s">
        <v>1385</v>
      </c>
      <c r="D456" s="129" t="s">
        <v>2584</v>
      </c>
      <c r="E456" s="129" t="s">
        <v>3253</v>
      </c>
      <c r="F456" s="129" t="s">
        <v>3934</v>
      </c>
      <c r="G456" s="129" t="s">
        <v>4628</v>
      </c>
      <c r="H456" s="129" t="s">
        <v>5319</v>
      </c>
      <c r="I456" s="129" t="s">
        <v>6006</v>
      </c>
      <c r="J456" s="129" t="s">
        <v>6006</v>
      </c>
      <c r="K456" s="129" t="s">
        <v>6695</v>
      </c>
      <c r="L456" s="129" t="s">
        <v>7388</v>
      </c>
      <c r="M456" s="129" t="s">
        <v>8080</v>
      </c>
      <c r="N456" s="129" t="s">
        <v>8764</v>
      </c>
      <c r="O456" s="129" t="s">
        <v>9437</v>
      </c>
      <c r="P456" s="129" t="s">
        <v>10040</v>
      </c>
    </row>
    <row r="457" spans="1:16" ht="82.2" thickBot="1">
      <c r="A457" t="str">
        <f t="shared" si="7"/>
        <v>Algodón y tejidos básicos (incluidos los tejidos sintéticos de fibra corta)</v>
      </c>
      <c r="B457" s="142" t="s">
        <v>1387</v>
      </c>
      <c r="D457" s="129" t="s">
        <v>2585</v>
      </c>
      <c r="E457" s="129" t="s">
        <v>3254</v>
      </c>
      <c r="F457" s="129" t="s">
        <v>3935</v>
      </c>
      <c r="G457" s="129" t="s">
        <v>4629</v>
      </c>
      <c r="H457" s="129" t="s">
        <v>5320</v>
      </c>
      <c r="I457" s="129" t="s">
        <v>6007</v>
      </c>
      <c r="J457" s="129" t="s">
        <v>6007</v>
      </c>
      <c r="K457" s="129" t="s">
        <v>6696</v>
      </c>
      <c r="L457" s="129" t="s">
        <v>7389</v>
      </c>
      <c r="M457" s="129" t="s">
        <v>8081</v>
      </c>
      <c r="N457" s="129" t="s">
        <v>8765</v>
      </c>
      <c r="O457" s="129" t="s">
        <v>9438</v>
      </c>
      <c r="P457" s="129" t="s">
        <v>10041</v>
      </c>
    </row>
    <row r="458" spans="1:16" ht="72" thickBot="1">
      <c r="A458" t="str">
        <f t="shared" si="7"/>
        <v>Tejidos de seda y rayón (incluidos los tejidos de filamentos sintéticos)</v>
      </c>
      <c r="B458" s="142" t="s">
        <v>1389</v>
      </c>
      <c r="D458" s="129" t="s">
        <v>2586</v>
      </c>
      <c r="E458" s="129" t="s">
        <v>3255</v>
      </c>
      <c r="F458" s="129" t="s">
        <v>3936</v>
      </c>
      <c r="G458" s="129" t="s">
        <v>4630</v>
      </c>
      <c r="H458" s="129" t="s">
        <v>5321</v>
      </c>
      <c r="I458" s="129" t="s">
        <v>6008</v>
      </c>
      <c r="J458" s="129" t="s">
        <v>6008</v>
      </c>
      <c r="K458" s="129" t="s">
        <v>6697</v>
      </c>
      <c r="L458" s="129" t="s">
        <v>7390</v>
      </c>
      <c r="M458" s="129" t="s">
        <v>8082</v>
      </c>
      <c r="N458" s="129" t="s">
        <v>8766</v>
      </c>
      <c r="O458" s="129" t="s">
        <v>9439</v>
      </c>
      <c r="P458" s="129" t="s">
        <v>10042</v>
      </c>
    </row>
    <row r="459" spans="1:16" ht="21" thickBot="1">
      <c r="A459" t="str">
        <f t="shared" si="7"/>
        <v>Otros textiles</v>
      </c>
      <c r="B459" s="142" t="s">
        <v>1391</v>
      </c>
      <c r="D459" s="129" t="s">
        <v>2587</v>
      </c>
      <c r="E459" s="129" t="s">
        <v>3256</v>
      </c>
      <c r="F459" s="129" t="s">
        <v>3937</v>
      </c>
      <c r="G459" s="129" t="s">
        <v>4631</v>
      </c>
      <c r="H459" s="129" t="s">
        <v>5322</v>
      </c>
      <c r="I459" s="129" t="s">
        <v>6009</v>
      </c>
      <c r="J459" s="129" t="s">
        <v>6009</v>
      </c>
      <c r="K459" s="129" t="s">
        <v>6698</v>
      </c>
      <c r="L459" s="129" t="s">
        <v>7391</v>
      </c>
      <c r="M459" s="129" t="s">
        <v>8083</v>
      </c>
      <c r="N459" s="129" t="s">
        <v>8767</v>
      </c>
      <c r="O459" s="129" t="s">
        <v>9440</v>
      </c>
      <c r="P459" s="129" t="s">
        <v>10043</v>
      </c>
    </row>
    <row r="460" spans="1:16" ht="21" thickBot="1">
      <c r="A460" t="str">
        <f t="shared" si="7"/>
        <v>tejido de punto</v>
      </c>
      <c r="B460" s="142" t="s">
        <v>1393</v>
      </c>
      <c r="D460" s="129" t="s">
        <v>2588</v>
      </c>
      <c r="E460" s="129" t="s">
        <v>3257</v>
      </c>
      <c r="F460" s="129" t="s">
        <v>3938</v>
      </c>
      <c r="G460" s="129" t="s">
        <v>4632</v>
      </c>
      <c r="H460" s="129" t="s">
        <v>5323</v>
      </c>
      <c r="I460" s="129" t="s">
        <v>6010</v>
      </c>
      <c r="J460" s="129" t="s">
        <v>6010</v>
      </c>
      <c r="K460" s="129" t="s">
        <v>6699</v>
      </c>
      <c r="L460" s="129" t="s">
        <v>7392</v>
      </c>
      <c r="M460" s="129" t="s">
        <v>8084</v>
      </c>
      <c r="N460" s="129" t="s">
        <v>8768</v>
      </c>
      <c r="O460" s="129" t="s">
        <v>9441</v>
      </c>
      <c r="P460" s="129" t="s">
        <v>10044</v>
      </c>
    </row>
    <row r="461" spans="1:16" ht="31.2" thickBot="1">
      <c r="A461" t="str">
        <f t="shared" si="7"/>
        <v>Arreglo de tinte</v>
      </c>
      <c r="B461" s="142" t="s">
        <v>1396</v>
      </c>
      <c r="D461" s="129" t="s">
        <v>2589</v>
      </c>
      <c r="E461" s="129" t="s">
        <v>3258</v>
      </c>
      <c r="F461" s="129" t="s">
        <v>3939</v>
      </c>
      <c r="G461" s="129" t="s">
        <v>4633</v>
      </c>
      <c r="H461" s="129" t="s">
        <v>5324</v>
      </c>
      <c r="I461" s="129" t="s">
        <v>6011</v>
      </c>
      <c r="J461" s="129" t="s">
        <v>6011</v>
      </c>
      <c r="K461" s="129" t="s">
        <v>6700</v>
      </c>
      <c r="L461" s="129" t="s">
        <v>7393</v>
      </c>
      <c r="M461" s="129" t="s">
        <v>8085</v>
      </c>
      <c r="N461" s="129" t="s">
        <v>8769</v>
      </c>
      <c r="O461" s="129" t="s">
        <v>9442</v>
      </c>
      <c r="P461" s="129" t="s">
        <v>3258</v>
      </c>
    </row>
    <row r="462" spans="1:16" ht="41.4" thickBot="1">
      <c r="A462" t="str">
        <f t="shared" si="7"/>
        <v>Otros productos de la industria textil</v>
      </c>
      <c r="B462" s="142" t="s">
        <v>1399</v>
      </c>
      <c r="D462" s="129" t="s">
        <v>2590</v>
      </c>
      <c r="E462" s="129" t="s">
        <v>3259</v>
      </c>
      <c r="F462" s="129" t="s">
        <v>3940</v>
      </c>
      <c r="G462" s="129" t="s">
        <v>4634</v>
      </c>
      <c r="H462" s="129" t="s">
        <v>5325</v>
      </c>
      <c r="I462" s="129" t="s">
        <v>6012</v>
      </c>
      <c r="J462" s="129" t="s">
        <v>6012</v>
      </c>
      <c r="K462" s="129" t="s">
        <v>6701</v>
      </c>
      <c r="L462" s="129" t="s">
        <v>7394</v>
      </c>
      <c r="M462" s="129" t="s">
        <v>8086</v>
      </c>
      <c r="N462" s="129" t="s">
        <v>8770</v>
      </c>
      <c r="O462" s="129" t="s">
        <v>9443</v>
      </c>
      <c r="P462" s="129" t="s">
        <v>10045</v>
      </c>
    </row>
    <row r="463" spans="1:16" ht="31.2" thickBot="1">
      <c r="A463" t="str">
        <f t="shared" si="7"/>
        <v>prenda tejida</v>
      </c>
      <c r="B463" s="142" t="s">
        <v>1402</v>
      </c>
      <c r="D463" s="129" t="s">
        <v>2591</v>
      </c>
      <c r="E463" s="129" t="s">
        <v>3260</v>
      </c>
      <c r="F463" s="129" t="s">
        <v>3941</v>
      </c>
      <c r="G463" s="129" t="s">
        <v>4635</v>
      </c>
      <c r="H463" s="129" t="s">
        <v>5326</v>
      </c>
      <c r="I463" s="129" t="s">
        <v>6013</v>
      </c>
      <c r="J463" s="129" t="s">
        <v>6013</v>
      </c>
      <c r="K463" s="129" t="s">
        <v>6702</v>
      </c>
      <c r="L463" s="129" t="s">
        <v>7395</v>
      </c>
      <c r="M463" s="129" t="s">
        <v>8087</v>
      </c>
      <c r="N463" s="129" t="s">
        <v>8771</v>
      </c>
      <c r="O463" s="129" t="s">
        <v>9444</v>
      </c>
      <c r="P463" s="129" t="s">
        <v>10046</v>
      </c>
    </row>
    <row r="464" spans="1:16" ht="31.2" thickBot="1">
      <c r="A464" t="str">
        <f t="shared" si="7"/>
        <v>prenda de punto</v>
      </c>
      <c r="B464" s="142" t="s">
        <v>1405</v>
      </c>
      <c r="D464" s="129" t="s">
        <v>2592</v>
      </c>
      <c r="E464" s="129" t="s">
        <v>3261</v>
      </c>
      <c r="F464" s="129" t="s">
        <v>3942</v>
      </c>
      <c r="G464" s="129" t="s">
        <v>4636</v>
      </c>
      <c r="H464" s="129" t="s">
        <v>5327</v>
      </c>
      <c r="I464" s="129" t="s">
        <v>6014</v>
      </c>
      <c r="J464" s="129" t="s">
        <v>6014</v>
      </c>
      <c r="K464" s="129" t="s">
        <v>6703</v>
      </c>
      <c r="L464" s="129" t="s">
        <v>7396</v>
      </c>
      <c r="M464" s="129" t="s">
        <v>8088</v>
      </c>
      <c r="N464" s="129" t="s">
        <v>8772</v>
      </c>
      <c r="O464" s="129" t="s">
        <v>9445</v>
      </c>
      <c r="P464" s="129" t="s">
        <v>10047</v>
      </c>
    </row>
    <row r="465" spans="1:16" ht="41.4" thickBot="1">
      <c r="A465" t="str">
        <f t="shared" si="7"/>
        <v>Otra ropa y artículos personales</v>
      </c>
      <c r="B465" s="142" t="s">
        <v>1407</v>
      </c>
      <c r="D465" s="129" t="s">
        <v>2593</v>
      </c>
      <c r="E465" s="129" t="s">
        <v>3262</v>
      </c>
      <c r="F465" s="129" t="s">
        <v>3943</v>
      </c>
      <c r="G465" s="129" t="s">
        <v>4637</v>
      </c>
      <c r="H465" s="129" t="s">
        <v>5328</v>
      </c>
      <c r="I465" s="129" t="s">
        <v>6015</v>
      </c>
      <c r="J465" s="129" t="s">
        <v>6015</v>
      </c>
      <c r="K465" s="129" t="s">
        <v>6704</v>
      </c>
      <c r="L465" s="129" t="s">
        <v>7397</v>
      </c>
      <c r="M465" s="129" t="s">
        <v>8089</v>
      </c>
      <c r="N465" s="129" t="s">
        <v>8773</v>
      </c>
      <c r="O465" s="129" t="s">
        <v>9446</v>
      </c>
      <c r="P465" s="129" t="s">
        <v>10048</v>
      </c>
    </row>
    <row r="466" spans="1:16" ht="31.2" thickBot="1">
      <c r="A466" t="str">
        <f t="shared" si="7"/>
        <v>lecho</v>
      </c>
      <c r="B466" s="142" t="s">
        <v>1409</v>
      </c>
      <c r="D466" s="129" t="s">
        <v>2594</v>
      </c>
      <c r="E466" s="129" t="s">
        <v>3263</v>
      </c>
      <c r="F466" s="129" t="s">
        <v>3944</v>
      </c>
      <c r="G466" s="129" t="s">
        <v>4638</v>
      </c>
      <c r="H466" s="129" t="s">
        <v>5329</v>
      </c>
      <c r="I466" s="129" t="s">
        <v>6016</v>
      </c>
      <c r="J466" s="129" t="s">
        <v>6016</v>
      </c>
      <c r="K466" s="129" t="s">
        <v>6705</v>
      </c>
      <c r="L466" s="129" t="s">
        <v>7398</v>
      </c>
      <c r="M466" s="129" t="s">
        <v>8090</v>
      </c>
      <c r="N466" s="129" t="s">
        <v>8774</v>
      </c>
      <c r="O466" s="129" t="s">
        <v>9447</v>
      </c>
      <c r="P466" s="129" t="s">
        <v>1409</v>
      </c>
    </row>
    <row r="467" spans="1:16" ht="31.2" thickBot="1">
      <c r="A467" t="str">
        <f t="shared" si="7"/>
        <v>Alfombras y revestimientos para pisos</v>
      </c>
      <c r="B467" s="142" t="s">
        <v>1412</v>
      </c>
      <c r="D467" s="129" t="s">
        <v>2595</v>
      </c>
      <c r="E467" s="129" t="s">
        <v>3264</v>
      </c>
      <c r="F467" s="129" t="s">
        <v>3945</v>
      </c>
      <c r="G467" s="129" t="s">
        <v>4639</v>
      </c>
      <c r="H467" s="129" t="s">
        <v>5330</v>
      </c>
      <c r="I467" s="129" t="s">
        <v>6017</v>
      </c>
      <c r="J467" s="129" t="s">
        <v>6017</v>
      </c>
      <c r="K467" s="129" t="s">
        <v>6706</v>
      </c>
      <c r="L467" s="129" t="s">
        <v>7399</v>
      </c>
      <c r="M467" s="129" t="s">
        <v>8091</v>
      </c>
      <c r="N467" s="129" t="s">
        <v>8775</v>
      </c>
      <c r="O467" s="129" t="s">
        <v>9448</v>
      </c>
      <c r="P467" s="129" t="s">
        <v>10049</v>
      </c>
    </row>
    <row r="468" spans="1:16" ht="51.6" thickBot="1">
      <c r="A468" t="str">
        <f t="shared" si="7"/>
        <v>Otros productos textiles confeccionados</v>
      </c>
      <c r="B468" s="142" t="s">
        <v>1415</v>
      </c>
      <c r="D468" s="129" t="s">
        <v>2596</v>
      </c>
      <c r="E468" s="129" t="s">
        <v>3265</v>
      </c>
      <c r="F468" s="129" t="s">
        <v>3946</v>
      </c>
      <c r="G468" s="129" t="s">
        <v>4640</v>
      </c>
      <c r="H468" s="129" t="s">
        <v>5331</v>
      </c>
      <c r="I468" s="129" t="s">
        <v>6018</v>
      </c>
      <c r="J468" s="129" t="s">
        <v>6018</v>
      </c>
      <c r="K468" s="129" t="s">
        <v>6707</v>
      </c>
      <c r="L468" s="129" t="s">
        <v>7400</v>
      </c>
      <c r="M468" s="129" t="s">
        <v>8092</v>
      </c>
      <c r="N468" s="129" t="s">
        <v>8776</v>
      </c>
      <c r="O468" s="129" t="s">
        <v>9449</v>
      </c>
      <c r="P468" s="129" t="s">
        <v>10050</v>
      </c>
    </row>
    <row r="469" spans="1:16" ht="21" thickBot="1">
      <c r="A469" t="str">
        <f t="shared" si="7"/>
        <v>Tablas de madera</v>
      </c>
      <c r="B469" s="142" t="s">
        <v>1417</v>
      </c>
      <c r="D469" s="129" t="s">
        <v>2597</v>
      </c>
      <c r="E469" s="129" t="s">
        <v>92</v>
      </c>
      <c r="F469" s="129" t="s">
        <v>3947</v>
      </c>
      <c r="G469" s="129" t="s">
        <v>4641</v>
      </c>
      <c r="H469" s="129" t="s">
        <v>4947</v>
      </c>
      <c r="I469" s="129" t="s">
        <v>6019</v>
      </c>
      <c r="J469" s="129" t="s">
        <v>6019</v>
      </c>
      <c r="K469" s="129" t="s">
        <v>6328</v>
      </c>
      <c r="L469" s="129" t="s">
        <v>7401</v>
      </c>
      <c r="M469" s="129" t="s">
        <v>7709</v>
      </c>
      <c r="N469" s="129" t="s">
        <v>8400</v>
      </c>
      <c r="O469" s="129" t="s">
        <v>9450</v>
      </c>
      <c r="P469" s="129" t="s">
        <v>92</v>
      </c>
    </row>
    <row r="470" spans="1:16" ht="41.4" thickBot="1">
      <c r="A470" t="str">
        <f t="shared" si="7"/>
        <v>madera contrachapada/madera laminada</v>
      </c>
      <c r="B470" s="142" t="s">
        <v>1420</v>
      </c>
      <c r="D470" s="129" t="s">
        <v>2598</v>
      </c>
      <c r="E470" s="129" t="s">
        <v>3266</v>
      </c>
      <c r="F470" s="129" t="s">
        <v>3948</v>
      </c>
      <c r="G470" s="129" t="s">
        <v>4642</v>
      </c>
      <c r="H470" s="129" t="s">
        <v>5332</v>
      </c>
      <c r="I470" s="129" t="s">
        <v>6020</v>
      </c>
      <c r="J470" s="129" t="s">
        <v>6020</v>
      </c>
      <c r="K470" s="129" t="s">
        <v>6708</v>
      </c>
      <c r="L470" s="129" t="s">
        <v>7402</v>
      </c>
      <c r="M470" s="129" t="s">
        <v>8093</v>
      </c>
      <c r="N470" s="129" t="s">
        <v>8777</v>
      </c>
      <c r="O470" s="129" t="s">
        <v>9451</v>
      </c>
      <c r="P470" s="129" t="s">
        <v>10051</v>
      </c>
    </row>
    <row r="471" spans="1:16" ht="21" thickBot="1">
      <c r="A471" t="str">
        <f t="shared" si="7"/>
        <v>astillas de madera</v>
      </c>
      <c r="B471" s="142" t="s">
        <v>1423</v>
      </c>
      <c r="D471" s="129" t="s">
        <v>2382</v>
      </c>
      <c r="E471" s="129" t="s">
        <v>3064</v>
      </c>
      <c r="F471" s="129" t="s">
        <v>3949</v>
      </c>
      <c r="G471" s="129" t="s">
        <v>4426</v>
      </c>
      <c r="H471" s="129" t="s">
        <v>5117</v>
      </c>
      <c r="I471" s="129" t="s">
        <v>5804</v>
      </c>
      <c r="J471" s="129" t="s">
        <v>5804</v>
      </c>
      <c r="K471" s="129" t="s">
        <v>6493</v>
      </c>
      <c r="L471" s="129" t="s">
        <v>7187</v>
      </c>
      <c r="M471" s="129" t="s">
        <v>7878</v>
      </c>
      <c r="N471" s="129" t="s">
        <v>8564</v>
      </c>
      <c r="O471" s="129" t="s">
        <v>9240</v>
      </c>
      <c r="P471" s="129" t="s">
        <v>3064</v>
      </c>
    </row>
    <row r="472" spans="1:16" ht="31.2" thickBot="1">
      <c r="A472" t="str">
        <f t="shared" si="7"/>
        <v>Otros productos de madera</v>
      </c>
      <c r="B472" s="142" t="s">
        <v>1426</v>
      </c>
      <c r="D472" s="129" t="s">
        <v>2599</v>
      </c>
      <c r="E472" s="129" t="s">
        <v>3267</v>
      </c>
      <c r="F472" s="129" t="s">
        <v>3950</v>
      </c>
      <c r="G472" s="129" t="s">
        <v>4643</v>
      </c>
      <c r="H472" s="129" t="s">
        <v>5333</v>
      </c>
      <c r="I472" s="129" t="s">
        <v>6021</v>
      </c>
      <c r="J472" s="129" t="s">
        <v>6021</v>
      </c>
      <c r="K472" s="129" t="s">
        <v>6709</v>
      </c>
      <c r="L472" s="129" t="s">
        <v>7403</v>
      </c>
      <c r="M472" s="129" t="s">
        <v>8094</v>
      </c>
      <c r="N472" s="129" t="s">
        <v>8778</v>
      </c>
      <c r="O472" s="129" t="s">
        <v>9452</v>
      </c>
      <c r="P472" s="129" t="s">
        <v>10052</v>
      </c>
    </row>
    <row r="473" spans="1:16" ht="21" thickBot="1">
      <c r="A473" t="str">
        <f t="shared" si="7"/>
        <v>muebles de madera</v>
      </c>
      <c r="B473" s="142" t="s">
        <v>1429</v>
      </c>
      <c r="D473" s="129" t="s">
        <v>2600</v>
      </c>
      <c r="E473" s="129" t="s">
        <v>1429</v>
      </c>
      <c r="F473" s="129" t="s">
        <v>3951</v>
      </c>
      <c r="G473" s="129" t="s">
        <v>4644</v>
      </c>
      <c r="H473" s="129" t="s">
        <v>5334</v>
      </c>
      <c r="I473" s="129" t="s">
        <v>6022</v>
      </c>
      <c r="J473" s="129" t="s">
        <v>6022</v>
      </c>
      <c r="K473" s="129" t="s">
        <v>6710</v>
      </c>
      <c r="L473" s="129" t="s">
        <v>7404</v>
      </c>
      <c r="M473" s="129" t="s">
        <v>8095</v>
      </c>
      <c r="N473" s="129" t="s">
        <v>8779</v>
      </c>
      <c r="O473" s="129" t="s">
        <v>9453</v>
      </c>
      <c r="P473" s="129" t="s">
        <v>10053</v>
      </c>
    </row>
    <row r="474" spans="1:16" ht="21" thickBot="1">
      <c r="A474" t="str">
        <f t="shared" si="7"/>
        <v>muebles metalicos</v>
      </c>
      <c r="B474" s="142" t="s">
        <v>1432</v>
      </c>
      <c r="D474" s="129" t="s">
        <v>2601</v>
      </c>
      <c r="E474" s="129" t="s">
        <v>3268</v>
      </c>
      <c r="F474" s="129" t="s">
        <v>3952</v>
      </c>
      <c r="G474" s="129" t="s">
        <v>4645</v>
      </c>
      <c r="H474" s="129" t="s">
        <v>5335</v>
      </c>
      <c r="I474" s="129" t="s">
        <v>6023</v>
      </c>
      <c r="J474" s="129" t="s">
        <v>6023</v>
      </c>
      <c r="K474" s="129" t="s">
        <v>6711</v>
      </c>
      <c r="L474" s="129" t="s">
        <v>7405</v>
      </c>
      <c r="M474" s="129" t="s">
        <v>8096</v>
      </c>
      <c r="N474" s="129" t="s">
        <v>8780</v>
      </c>
      <c r="O474" s="129" t="s">
        <v>9454</v>
      </c>
      <c r="P474" s="129" t="s">
        <v>10054</v>
      </c>
    </row>
    <row r="475" spans="1:16" ht="21" thickBot="1">
      <c r="A475" t="str">
        <f t="shared" si="7"/>
        <v>carpintería de madera</v>
      </c>
      <c r="B475" s="142" t="s">
        <v>1435</v>
      </c>
      <c r="D475" s="129" t="s">
        <v>2602</v>
      </c>
      <c r="E475" s="129" t="s">
        <v>3269</v>
      </c>
      <c r="F475" s="129" t="s">
        <v>3953</v>
      </c>
      <c r="G475" s="129" t="s">
        <v>4646</v>
      </c>
      <c r="H475" s="129" t="s">
        <v>5336</v>
      </c>
      <c r="I475" s="129" t="s">
        <v>6024</v>
      </c>
      <c r="J475" s="129" t="s">
        <v>6024</v>
      </c>
      <c r="K475" s="129" t="s">
        <v>6712</v>
      </c>
      <c r="L475" s="129" t="s">
        <v>7406</v>
      </c>
      <c r="M475" s="129" t="s">
        <v>8097</v>
      </c>
      <c r="N475" s="129" t="s">
        <v>8781</v>
      </c>
      <c r="O475" s="129" t="s">
        <v>9455</v>
      </c>
      <c r="P475" s="129" t="s">
        <v>10055</v>
      </c>
    </row>
    <row r="476" spans="1:16" ht="31.2" thickBot="1">
      <c r="A476" t="str">
        <f t="shared" si="7"/>
        <v>Otros muebles y equipos</v>
      </c>
      <c r="B476" s="142" t="s">
        <v>1438</v>
      </c>
      <c r="D476" s="129" t="s">
        <v>2603</v>
      </c>
      <c r="E476" s="129" t="s">
        <v>3270</v>
      </c>
      <c r="F476" s="129" t="s">
        <v>3954</v>
      </c>
      <c r="G476" s="129" t="s">
        <v>4647</v>
      </c>
      <c r="H476" s="129" t="s">
        <v>5337</v>
      </c>
      <c r="I476" s="129" t="s">
        <v>6025</v>
      </c>
      <c r="J476" s="129" t="s">
        <v>6025</v>
      </c>
      <c r="K476" s="129" t="s">
        <v>6713</v>
      </c>
      <c r="L476" s="129" t="s">
        <v>7407</v>
      </c>
      <c r="M476" s="129" t="s">
        <v>8098</v>
      </c>
      <c r="N476" s="129" t="s">
        <v>8782</v>
      </c>
      <c r="O476" s="129" t="s">
        <v>9456</v>
      </c>
      <c r="P476" s="129" t="s">
        <v>10056</v>
      </c>
    </row>
    <row r="477" spans="1:16" ht="18.600000000000001" thickBot="1">
      <c r="A477" t="str">
        <f t="shared" si="7"/>
        <v>pulpa</v>
      </c>
      <c r="B477" s="142" t="s">
        <v>1441</v>
      </c>
      <c r="D477" s="129" t="s">
        <v>2604</v>
      </c>
      <c r="E477" s="129" t="s">
        <v>3271</v>
      </c>
      <c r="F477" s="129" t="s">
        <v>3955</v>
      </c>
      <c r="G477" s="129" t="s">
        <v>4648</v>
      </c>
      <c r="H477" s="129" t="s">
        <v>5338</v>
      </c>
      <c r="I477" s="129" t="s">
        <v>6026</v>
      </c>
      <c r="J477" s="129" t="s">
        <v>6026</v>
      </c>
      <c r="K477" s="129" t="s">
        <v>6714</v>
      </c>
      <c r="L477" s="129" t="s">
        <v>7408</v>
      </c>
      <c r="M477" s="129" t="s">
        <v>8099</v>
      </c>
      <c r="N477" s="129" t="s">
        <v>8783</v>
      </c>
      <c r="O477" s="129" t="s">
        <v>9457</v>
      </c>
      <c r="P477" s="129" t="s">
        <v>10057</v>
      </c>
    </row>
    <row r="478" spans="1:16" ht="31.2" thickBot="1">
      <c r="A478" t="str">
        <f t="shared" si="7"/>
        <v>Papel occidental/papel japonés</v>
      </c>
      <c r="B478" s="142" t="s">
        <v>1443</v>
      </c>
      <c r="D478" s="129" t="s">
        <v>2605</v>
      </c>
      <c r="E478" s="129" t="s">
        <v>3272</v>
      </c>
      <c r="F478" s="129" t="s">
        <v>3956</v>
      </c>
      <c r="G478" s="129" t="s">
        <v>4649</v>
      </c>
      <c r="H478" s="129" t="s">
        <v>5339</v>
      </c>
      <c r="I478" s="129" t="s">
        <v>6027</v>
      </c>
      <c r="J478" s="129" t="s">
        <v>6027</v>
      </c>
      <c r="K478" s="129" t="s">
        <v>6715</v>
      </c>
      <c r="L478" s="129" t="s">
        <v>7409</v>
      </c>
      <c r="M478" s="129" t="s">
        <v>8100</v>
      </c>
      <c r="N478" s="129" t="s">
        <v>8784</v>
      </c>
      <c r="O478" s="129" t="s">
        <v>9458</v>
      </c>
      <c r="P478" s="129" t="s">
        <v>10058</v>
      </c>
    </row>
    <row r="479" spans="1:16" ht="18.600000000000001" thickBot="1">
      <c r="A479" t="str">
        <f t="shared" si="7"/>
        <v>Cartón</v>
      </c>
      <c r="B479" s="142" t="s">
        <v>1446</v>
      </c>
      <c r="D479" s="129" t="s">
        <v>2606</v>
      </c>
      <c r="E479" s="129" t="s">
        <v>3273</v>
      </c>
      <c r="F479" s="129" t="s">
        <v>3957</v>
      </c>
      <c r="G479" s="129" t="s">
        <v>4650</v>
      </c>
      <c r="H479" s="129" t="s">
        <v>5340</v>
      </c>
      <c r="I479" s="129" t="s">
        <v>6028</v>
      </c>
      <c r="J479" s="129" t="s">
        <v>6028</v>
      </c>
      <c r="K479" s="129" t="s">
        <v>6716</v>
      </c>
      <c r="L479" s="129" t="s">
        <v>7410</v>
      </c>
      <c r="M479" s="129" t="s">
        <v>8101</v>
      </c>
      <c r="N479" s="129" t="s">
        <v>8785</v>
      </c>
      <c r="O479" s="129" t="s">
        <v>9459</v>
      </c>
      <c r="P479" s="129" t="s">
        <v>10059</v>
      </c>
    </row>
    <row r="480" spans="1:16" ht="18.600000000000001" thickBot="1">
      <c r="A480" t="str">
        <f t="shared" si="7"/>
        <v>cartulina</v>
      </c>
      <c r="B480" s="142" t="s">
        <v>1449</v>
      </c>
      <c r="D480" s="129" t="s">
        <v>2607</v>
      </c>
      <c r="E480" s="129" t="s">
        <v>3273</v>
      </c>
      <c r="F480" s="129" t="s">
        <v>3958</v>
      </c>
      <c r="G480" s="129" t="s">
        <v>4650</v>
      </c>
      <c r="H480" s="129" t="s">
        <v>5341</v>
      </c>
      <c r="I480" s="129" t="s">
        <v>6029</v>
      </c>
      <c r="J480" s="129" t="s">
        <v>6029</v>
      </c>
      <c r="K480" s="129" t="s">
        <v>6717</v>
      </c>
      <c r="L480" s="129" t="s">
        <v>7410</v>
      </c>
      <c r="M480" s="129" t="s">
        <v>8101</v>
      </c>
      <c r="N480" s="129" t="s">
        <v>8786</v>
      </c>
      <c r="O480" s="129" t="s">
        <v>9460</v>
      </c>
      <c r="P480" s="129" t="s">
        <v>10059</v>
      </c>
    </row>
    <row r="481" spans="1:16" ht="41.4" thickBot="1">
      <c r="A481" t="str">
        <f t="shared" si="7"/>
        <v>Papel estucado/papel de construcción</v>
      </c>
      <c r="B481" s="142" t="s">
        <v>1452</v>
      </c>
      <c r="D481" s="129" t="s">
        <v>2608</v>
      </c>
      <c r="E481" s="129" t="s">
        <v>3274</v>
      </c>
      <c r="F481" s="129" t="s">
        <v>3959</v>
      </c>
      <c r="G481" s="129" t="s">
        <v>4651</v>
      </c>
      <c r="H481" s="129" t="s">
        <v>5342</v>
      </c>
      <c r="I481" s="129" t="s">
        <v>6030</v>
      </c>
      <c r="J481" s="129" t="s">
        <v>6030</v>
      </c>
      <c r="K481" s="129" t="s">
        <v>6718</v>
      </c>
      <c r="L481" s="129" t="s">
        <v>7411</v>
      </c>
      <c r="M481" s="129" t="s">
        <v>8102</v>
      </c>
      <c r="N481" s="129" t="s">
        <v>8787</v>
      </c>
      <c r="O481" s="129" t="s">
        <v>9461</v>
      </c>
      <c r="P481" s="129" t="s">
        <v>10060</v>
      </c>
    </row>
    <row r="482" spans="1:16" ht="21" thickBot="1">
      <c r="A482" t="str">
        <f t="shared" si="7"/>
        <v>Caja de cartón</v>
      </c>
      <c r="B482" s="142" t="s">
        <v>1455</v>
      </c>
      <c r="D482" s="129" t="s">
        <v>2609</v>
      </c>
      <c r="E482" s="129" t="s">
        <v>3275</v>
      </c>
      <c r="F482" s="129" t="s">
        <v>3960</v>
      </c>
      <c r="G482" s="129" t="s">
        <v>4652</v>
      </c>
      <c r="H482" s="129" t="s">
        <v>5343</v>
      </c>
      <c r="I482" s="129" t="s">
        <v>6031</v>
      </c>
      <c r="J482" s="129" t="s">
        <v>6031</v>
      </c>
      <c r="K482" s="129" t="s">
        <v>6719</v>
      </c>
      <c r="L482" s="129" t="s">
        <v>7412</v>
      </c>
      <c r="M482" s="129" t="s">
        <v>8103</v>
      </c>
      <c r="N482" s="129" t="s">
        <v>8788</v>
      </c>
      <c r="O482" s="129" t="s">
        <v>9462</v>
      </c>
      <c r="P482" s="129" t="s">
        <v>10061</v>
      </c>
    </row>
    <row r="483" spans="1:16" ht="31.2" thickBot="1">
      <c r="A483" t="str">
        <f t="shared" si="7"/>
        <v>Otros contenedores de papel</v>
      </c>
      <c r="B483" s="142" t="s">
        <v>1458</v>
      </c>
      <c r="D483" s="129" t="s">
        <v>2610</v>
      </c>
      <c r="E483" s="129" t="s">
        <v>3276</v>
      </c>
      <c r="F483" s="129" t="s">
        <v>3961</v>
      </c>
      <c r="G483" s="129" t="s">
        <v>4653</v>
      </c>
      <c r="H483" s="129" t="s">
        <v>5344</v>
      </c>
      <c r="I483" s="129" t="s">
        <v>6032</v>
      </c>
      <c r="J483" s="129" t="s">
        <v>6032</v>
      </c>
      <c r="K483" s="129" t="s">
        <v>6720</v>
      </c>
      <c r="L483" s="129" t="s">
        <v>7413</v>
      </c>
      <c r="M483" s="129" t="s">
        <v>8104</v>
      </c>
      <c r="N483" s="129" t="s">
        <v>8789</v>
      </c>
      <c r="O483" s="129" t="s">
        <v>9463</v>
      </c>
      <c r="P483" s="129" t="s">
        <v>10062</v>
      </c>
    </row>
    <row r="484" spans="1:16" ht="51.6" thickBot="1">
      <c r="A484" t="str">
        <f t="shared" si="7"/>
        <v>Material y suministros sanitarios de papel</v>
      </c>
      <c r="B484" s="142" t="s">
        <v>1461</v>
      </c>
      <c r="D484" s="129" t="s">
        <v>2611</v>
      </c>
      <c r="E484" s="129" t="s">
        <v>3277</v>
      </c>
      <c r="F484" s="129" t="s">
        <v>3962</v>
      </c>
      <c r="G484" s="129" t="s">
        <v>4654</v>
      </c>
      <c r="H484" s="129" t="s">
        <v>5345</v>
      </c>
      <c r="I484" s="129" t="s">
        <v>6033</v>
      </c>
      <c r="J484" s="129" t="s">
        <v>6033</v>
      </c>
      <c r="K484" s="129" t="s">
        <v>6721</v>
      </c>
      <c r="L484" s="129" t="s">
        <v>7414</v>
      </c>
      <c r="M484" s="129" t="s">
        <v>8105</v>
      </c>
      <c r="N484" s="129" t="s">
        <v>8790</v>
      </c>
      <c r="O484" s="129" t="s">
        <v>9464</v>
      </c>
      <c r="P484" s="129" t="s">
        <v>10063</v>
      </c>
    </row>
    <row r="485" spans="1:16" ht="61.8" thickBot="1">
      <c r="A485" t="str">
        <f t="shared" si="7"/>
        <v>Otros productos de pulpa, papel, papel procesado</v>
      </c>
      <c r="B485" s="142" t="s">
        <v>1463</v>
      </c>
      <c r="D485" s="129" t="s">
        <v>2612</v>
      </c>
      <c r="E485" s="129" t="s">
        <v>3278</v>
      </c>
      <c r="F485" s="129" t="s">
        <v>3963</v>
      </c>
      <c r="G485" s="129" t="s">
        <v>4655</v>
      </c>
      <c r="H485" s="129" t="s">
        <v>5346</v>
      </c>
      <c r="I485" s="129" t="s">
        <v>6034</v>
      </c>
      <c r="J485" s="129" t="s">
        <v>6034</v>
      </c>
      <c r="K485" s="129" t="s">
        <v>6722</v>
      </c>
      <c r="L485" s="129" t="s">
        <v>7415</v>
      </c>
      <c r="M485" s="129" t="s">
        <v>8106</v>
      </c>
      <c r="N485" s="129" t="s">
        <v>8791</v>
      </c>
      <c r="O485" s="129" t="s">
        <v>9465</v>
      </c>
      <c r="P485" s="129" t="s">
        <v>10064</v>
      </c>
    </row>
    <row r="486" spans="1:16" ht="51.6" thickBot="1">
      <c r="A486" t="str">
        <f t="shared" si="7"/>
        <v>Imprenta, platería, encuadernación</v>
      </c>
      <c r="B486" s="142" t="s">
        <v>1216</v>
      </c>
      <c r="D486" s="129" t="s">
        <v>2447</v>
      </c>
      <c r="E486" s="129" t="s">
        <v>3125</v>
      </c>
      <c r="F486" s="129" t="s">
        <v>3795</v>
      </c>
      <c r="G486" s="129" t="s">
        <v>4491</v>
      </c>
      <c r="H486" s="129" t="s">
        <v>5182</v>
      </c>
      <c r="I486" s="129" t="s">
        <v>5869</v>
      </c>
      <c r="J486" s="129" t="s">
        <v>5869</v>
      </c>
      <c r="K486" s="129" t="s">
        <v>6558</v>
      </c>
      <c r="L486" s="129" t="s">
        <v>7252</v>
      </c>
      <c r="M486" s="129" t="s">
        <v>7943</v>
      </c>
      <c r="N486" s="129" t="s">
        <v>8629</v>
      </c>
      <c r="O486" s="129" t="s">
        <v>9303</v>
      </c>
      <c r="P486" s="129" t="s">
        <v>9932</v>
      </c>
    </row>
    <row r="487" spans="1:16" ht="21" thickBot="1">
      <c r="A487" t="str">
        <f t="shared" si="7"/>
        <v>fertilizante químico</v>
      </c>
      <c r="B487" s="142" t="s">
        <v>1220</v>
      </c>
      <c r="D487" s="129" t="s">
        <v>2448</v>
      </c>
      <c r="E487" s="129" t="s">
        <v>3126</v>
      </c>
      <c r="F487" s="129" t="s">
        <v>3796</v>
      </c>
      <c r="G487" s="129" t="s">
        <v>4492</v>
      </c>
      <c r="H487" s="129" t="s">
        <v>5183</v>
      </c>
      <c r="I487" s="129" t="s">
        <v>5870</v>
      </c>
      <c r="J487" s="129" t="s">
        <v>5870</v>
      </c>
      <c r="K487" s="129" t="s">
        <v>6559</v>
      </c>
      <c r="L487" s="129" t="s">
        <v>7253</v>
      </c>
      <c r="M487" s="129" t="s">
        <v>7944</v>
      </c>
      <c r="N487" s="129" t="s">
        <v>8630</v>
      </c>
      <c r="O487" s="129" t="s">
        <v>9304</v>
      </c>
      <c r="P487" s="129" t="s">
        <v>3126</v>
      </c>
    </row>
    <row r="488" spans="1:16" ht="31.2" thickBot="1">
      <c r="A488" t="str">
        <f t="shared" si="7"/>
        <v>productos de la industria de refrescos</v>
      </c>
      <c r="B488" s="142" t="s">
        <v>1470</v>
      </c>
      <c r="D488" s="129" t="s">
        <v>2613</v>
      </c>
      <c r="E488" s="129" t="s">
        <v>3279</v>
      </c>
      <c r="F488" s="129" t="s">
        <v>3964</v>
      </c>
      <c r="G488" s="129" t="s">
        <v>4656</v>
      </c>
      <c r="H488" s="129" t="s">
        <v>5347</v>
      </c>
      <c r="I488" s="129" t="s">
        <v>6035</v>
      </c>
      <c r="J488" s="129" t="s">
        <v>6035</v>
      </c>
      <c r="K488" s="129" t="s">
        <v>6723</v>
      </c>
      <c r="L488" s="129" t="s">
        <v>7416</v>
      </c>
      <c r="M488" s="129" t="s">
        <v>8107</v>
      </c>
      <c r="N488" s="129" t="s">
        <v>8792</v>
      </c>
      <c r="O488" s="129" t="s">
        <v>9466</v>
      </c>
      <c r="P488" s="129" t="s">
        <v>10065</v>
      </c>
    </row>
    <row r="489" spans="1:16" ht="21" thickBot="1">
      <c r="A489" t="str">
        <f t="shared" si="7"/>
        <v>pigmento inorgánico</v>
      </c>
      <c r="B489" s="142" t="s">
        <v>1473</v>
      </c>
      <c r="D489" s="129" t="s">
        <v>2614</v>
      </c>
      <c r="E489" s="129" t="s">
        <v>3280</v>
      </c>
      <c r="F489" s="129" t="s">
        <v>3965</v>
      </c>
      <c r="G489" s="129" t="s">
        <v>4657</v>
      </c>
      <c r="H489" s="129" t="s">
        <v>5348</v>
      </c>
      <c r="I489" s="129" t="s">
        <v>6036</v>
      </c>
      <c r="J489" s="129" t="s">
        <v>6036</v>
      </c>
      <c r="K489" s="129" t="s">
        <v>6724</v>
      </c>
      <c r="L489" s="129" t="s">
        <v>7417</v>
      </c>
      <c r="M489" s="129" t="s">
        <v>8108</v>
      </c>
      <c r="N489" s="129" t="s">
        <v>8793</v>
      </c>
      <c r="O489" s="129" t="s">
        <v>9467</v>
      </c>
      <c r="P489" s="129" t="s">
        <v>10066</v>
      </c>
    </row>
    <row r="490" spans="1:16" ht="31.2" thickBot="1">
      <c r="A490" t="str">
        <f t="shared" si="7"/>
        <v>Gas comprimido/Gas licuado</v>
      </c>
      <c r="B490" s="142" t="s">
        <v>42</v>
      </c>
      <c r="D490" s="129" t="s">
        <v>2615</v>
      </c>
      <c r="E490" s="129" t="s">
        <v>3281</v>
      </c>
      <c r="F490" s="129" t="s">
        <v>3966</v>
      </c>
      <c r="G490" s="129" t="s">
        <v>4658</v>
      </c>
      <c r="H490" s="129" t="s">
        <v>5349</v>
      </c>
      <c r="I490" s="129" t="s">
        <v>6037</v>
      </c>
      <c r="J490" s="129" t="s">
        <v>6037</v>
      </c>
      <c r="K490" s="129" t="s">
        <v>6725</v>
      </c>
      <c r="L490" s="129" t="s">
        <v>7418</v>
      </c>
      <c r="M490" s="129" t="s">
        <v>8109</v>
      </c>
      <c r="N490" s="129" t="s">
        <v>8794</v>
      </c>
      <c r="O490" s="129" t="s">
        <v>9468</v>
      </c>
      <c r="P490" s="129" t="s">
        <v>10067</v>
      </c>
    </row>
    <row r="491" spans="1:16" ht="18.600000000000001" thickBot="1">
      <c r="A491" t="str">
        <f t="shared" si="7"/>
        <v>sal</v>
      </c>
      <c r="B491" s="142" t="s">
        <v>1478</v>
      </c>
      <c r="D491" s="129" t="s">
        <v>2616</v>
      </c>
      <c r="E491" s="129" t="s">
        <v>3282</v>
      </c>
      <c r="F491" s="129" t="s">
        <v>3967</v>
      </c>
      <c r="G491" s="129" t="s">
        <v>4659</v>
      </c>
      <c r="H491" s="129" t="s">
        <v>5350</v>
      </c>
      <c r="I491" s="129" t="s">
        <v>6038</v>
      </c>
      <c r="J491" s="129" t="s">
        <v>6038</v>
      </c>
      <c r="K491" s="129" t="s">
        <v>6726</v>
      </c>
      <c r="L491" s="129" t="s">
        <v>7419</v>
      </c>
      <c r="M491" s="129" t="s">
        <v>8110</v>
      </c>
      <c r="N491" s="129" t="s">
        <v>8795</v>
      </c>
      <c r="O491" s="129" t="s">
        <v>9469</v>
      </c>
      <c r="P491" s="129" t="s">
        <v>10068</v>
      </c>
    </row>
    <row r="492" spans="1:16" ht="41.4" thickBot="1">
      <c r="A492" t="str">
        <f t="shared" si="7"/>
        <v>Otros productos químicos inorgánicos</v>
      </c>
      <c r="B492" s="142" t="s">
        <v>1481</v>
      </c>
      <c r="D492" s="129" t="s">
        <v>2617</v>
      </c>
      <c r="E492" s="129" t="s">
        <v>3283</v>
      </c>
      <c r="F492" s="129" t="s">
        <v>3968</v>
      </c>
      <c r="G492" s="129" t="s">
        <v>4660</v>
      </c>
      <c r="H492" s="129" t="s">
        <v>5351</v>
      </c>
      <c r="I492" s="129" t="s">
        <v>6039</v>
      </c>
      <c r="J492" s="129" t="s">
        <v>6039</v>
      </c>
      <c r="K492" s="129" t="s">
        <v>6727</v>
      </c>
      <c r="L492" s="129" t="s">
        <v>7420</v>
      </c>
      <c r="M492" s="129" t="s">
        <v>8111</v>
      </c>
      <c r="N492" s="129" t="s">
        <v>8796</v>
      </c>
      <c r="O492" s="129" t="s">
        <v>9470</v>
      </c>
      <c r="P492" s="129" t="s">
        <v>10069</v>
      </c>
    </row>
    <row r="493" spans="1:16" ht="41.4" thickBot="1">
      <c r="A493" t="str">
        <f t="shared" si="7"/>
        <v>Productos petroquímicos básicos</v>
      </c>
      <c r="B493" s="142" t="s">
        <v>1484</v>
      </c>
      <c r="D493" s="129" t="s">
        <v>2450</v>
      </c>
      <c r="E493" s="129" t="s">
        <v>3128</v>
      </c>
      <c r="F493" s="129" t="s">
        <v>3969</v>
      </c>
      <c r="G493" s="129" t="s">
        <v>4494</v>
      </c>
      <c r="H493" s="129" t="s">
        <v>5185</v>
      </c>
      <c r="I493" s="129" t="s">
        <v>5872</v>
      </c>
      <c r="J493" s="129" t="s">
        <v>5872</v>
      </c>
      <c r="K493" s="129" t="s">
        <v>6561</v>
      </c>
      <c r="L493" s="129" t="s">
        <v>7255</v>
      </c>
      <c r="M493" s="129" t="s">
        <v>7946</v>
      </c>
      <c r="N493" s="129" t="s">
        <v>8632</v>
      </c>
      <c r="O493" s="129" t="s">
        <v>9306</v>
      </c>
      <c r="P493" s="129" t="s">
        <v>9934</v>
      </c>
    </row>
    <row r="494" spans="1:16" ht="41.4" thickBot="1">
      <c r="A494" t="str">
        <f t="shared" si="7"/>
        <v>Productos aromáticos petroquímicos</v>
      </c>
      <c r="B494" s="142" t="s">
        <v>1487</v>
      </c>
      <c r="D494" s="129" t="s">
        <v>2618</v>
      </c>
      <c r="E494" s="129" t="s">
        <v>3284</v>
      </c>
      <c r="F494" s="129" t="s">
        <v>3970</v>
      </c>
      <c r="G494" s="129" t="s">
        <v>4661</v>
      </c>
      <c r="H494" s="129" t="s">
        <v>5352</v>
      </c>
      <c r="I494" s="129" t="s">
        <v>6040</v>
      </c>
      <c r="J494" s="129" t="s">
        <v>6040</v>
      </c>
      <c r="K494" s="129" t="s">
        <v>6728</v>
      </c>
      <c r="L494" s="129" t="s">
        <v>7421</v>
      </c>
      <c r="M494" s="129" t="s">
        <v>8112</v>
      </c>
      <c r="N494" s="129" t="s">
        <v>8797</v>
      </c>
      <c r="O494" s="129" t="s">
        <v>9471</v>
      </c>
      <c r="P494" s="129" t="s">
        <v>10070</v>
      </c>
    </row>
    <row r="495" spans="1:16" ht="41.4" thickBot="1">
      <c r="A495" t="str">
        <f t="shared" si="7"/>
        <v>intermedio alifático</v>
      </c>
      <c r="B495" s="142" t="s">
        <v>1489</v>
      </c>
      <c r="D495" s="129" t="s">
        <v>2619</v>
      </c>
      <c r="E495" s="129" t="s">
        <v>3285</v>
      </c>
      <c r="F495" s="129" t="s">
        <v>3971</v>
      </c>
      <c r="G495" s="129" t="s">
        <v>4662</v>
      </c>
      <c r="H495" s="129" t="s">
        <v>5353</v>
      </c>
      <c r="I495" s="129" t="s">
        <v>6041</v>
      </c>
      <c r="J495" s="129" t="s">
        <v>6041</v>
      </c>
      <c r="K495" s="129" t="s">
        <v>6729</v>
      </c>
      <c r="L495" s="129" t="s">
        <v>7422</v>
      </c>
      <c r="M495" s="129" t="s">
        <v>8113</v>
      </c>
      <c r="N495" s="129" t="s">
        <v>8798</v>
      </c>
      <c r="O495" s="129" t="s">
        <v>9472</v>
      </c>
      <c r="P495" s="129" t="s">
        <v>10071</v>
      </c>
    </row>
    <row r="496" spans="1:16" ht="72" thickBot="1">
      <c r="A496" t="str">
        <f t="shared" si="7"/>
        <v>Intermedios cíclicos, tintes sintéticos, pigmentos orgánicos</v>
      </c>
      <c r="B496" s="142" t="s">
        <v>1491</v>
      </c>
      <c r="D496" s="129" t="s">
        <v>2620</v>
      </c>
      <c r="E496" s="129" t="s">
        <v>3286</v>
      </c>
      <c r="F496" s="129" t="s">
        <v>3972</v>
      </c>
      <c r="G496" s="129" t="s">
        <v>4663</v>
      </c>
      <c r="H496" s="129" t="s">
        <v>5354</v>
      </c>
      <c r="I496" s="129" t="s">
        <v>6042</v>
      </c>
      <c r="J496" s="129" t="s">
        <v>6042</v>
      </c>
      <c r="K496" s="129" t="s">
        <v>6730</v>
      </c>
      <c r="L496" s="129" t="s">
        <v>7423</v>
      </c>
      <c r="M496" s="129" t="s">
        <v>8114</v>
      </c>
      <c r="N496" s="129" t="s">
        <v>8799</v>
      </c>
      <c r="O496" s="129" t="s">
        <v>9473</v>
      </c>
      <c r="P496" s="129" t="s">
        <v>10072</v>
      </c>
    </row>
    <row r="497" spans="1:16" ht="21" thickBot="1">
      <c r="A497" t="str">
        <f t="shared" si="7"/>
        <v>caucho sintético</v>
      </c>
      <c r="B497" s="142" t="s">
        <v>1493</v>
      </c>
      <c r="D497" s="129" t="s">
        <v>2621</v>
      </c>
      <c r="E497" s="129" t="s">
        <v>3287</v>
      </c>
      <c r="F497" s="129" t="s">
        <v>3973</v>
      </c>
      <c r="G497" s="129" t="s">
        <v>4664</v>
      </c>
      <c r="H497" s="129" t="s">
        <v>5355</v>
      </c>
      <c r="I497" s="129" t="s">
        <v>6043</v>
      </c>
      <c r="J497" s="129" t="s">
        <v>6043</v>
      </c>
      <c r="K497" s="129" t="s">
        <v>6731</v>
      </c>
      <c r="L497" s="129" t="s">
        <v>7424</v>
      </c>
      <c r="M497" s="129" t="s">
        <v>8115</v>
      </c>
      <c r="N497" s="129" t="s">
        <v>8800</v>
      </c>
      <c r="O497" s="129" t="s">
        <v>9474</v>
      </c>
      <c r="P497" s="129" t="s">
        <v>10073</v>
      </c>
    </row>
    <row r="498" spans="1:16" ht="21" thickBot="1">
      <c r="A498" t="str">
        <f t="shared" si="7"/>
        <v>Derivado de metano</v>
      </c>
      <c r="B498" s="142" t="s">
        <v>1495</v>
      </c>
      <c r="D498" s="129" t="s">
        <v>2622</v>
      </c>
      <c r="E498" s="129" t="s">
        <v>3288</v>
      </c>
      <c r="F498" s="129" t="s">
        <v>3974</v>
      </c>
      <c r="G498" s="129" t="s">
        <v>4665</v>
      </c>
      <c r="H498" s="129" t="s">
        <v>5356</v>
      </c>
      <c r="I498" s="129" t="s">
        <v>6044</v>
      </c>
      <c r="J498" s="129" t="s">
        <v>6044</v>
      </c>
      <c r="K498" s="129" t="s">
        <v>6732</v>
      </c>
      <c r="L498" s="129" t="s">
        <v>7425</v>
      </c>
      <c r="M498" s="129" t="s">
        <v>8116</v>
      </c>
      <c r="N498" s="129" t="s">
        <v>8801</v>
      </c>
      <c r="O498" s="129" t="s">
        <v>9475</v>
      </c>
      <c r="P498" s="129" t="s">
        <v>3288</v>
      </c>
    </row>
    <row r="499" spans="1:16" ht="21" thickBot="1">
      <c r="A499" t="str">
        <f t="shared" si="7"/>
        <v>plastificante</v>
      </c>
      <c r="B499" s="142" t="s">
        <v>1497</v>
      </c>
      <c r="D499" s="129" t="s">
        <v>2623</v>
      </c>
      <c r="E499" s="129" t="s">
        <v>3289</v>
      </c>
      <c r="F499" s="129" t="s">
        <v>3975</v>
      </c>
      <c r="G499" s="129" t="s">
        <v>4666</v>
      </c>
      <c r="H499" s="129" t="s">
        <v>2623</v>
      </c>
      <c r="I499" s="129" t="s">
        <v>6045</v>
      </c>
      <c r="J499" s="129" t="s">
        <v>6045</v>
      </c>
      <c r="K499" s="129" t="s">
        <v>6733</v>
      </c>
      <c r="L499" s="129" t="s">
        <v>7426</v>
      </c>
      <c r="M499" s="129" t="s">
        <v>8117</v>
      </c>
      <c r="N499" s="129" t="s">
        <v>8802</v>
      </c>
      <c r="O499" s="129" t="s">
        <v>9476</v>
      </c>
      <c r="P499" s="129" t="s">
        <v>10074</v>
      </c>
    </row>
    <row r="500" spans="1:16" ht="51.6" thickBot="1">
      <c r="A500" t="str">
        <f t="shared" si="7"/>
        <v>Otros productos industriales químicos orgánicos</v>
      </c>
      <c r="B500" s="142" t="s">
        <v>1499</v>
      </c>
      <c r="D500" s="129" t="s">
        <v>2624</v>
      </c>
      <c r="E500" s="129" t="s">
        <v>3290</v>
      </c>
      <c r="F500" s="129" t="s">
        <v>3976</v>
      </c>
      <c r="G500" s="129" t="s">
        <v>4667</v>
      </c>
      <c r="H500" s="129" t="s">
        <v>5357</v>
      </c>
      <c r="I500" s="129" t="s">
        <v>6046</v>
      </c>
      <c r="J500" s="129" t="s">
        <v>6046</v>
      </c>
      <c r="K500" s="129" t="s">
        <v>6734</v>
      </c>
      <c r="L500" s="129" t="s">
        <v>7427</v>
      </c>
      <c r="M500" s="129" t="s">
        <v>8118</v>
      </c>
      <c r="N500" s="129" t="s">
        <v>8803</v>
      </c>
      <c r="O500" s="129" t="s">
        <v>9477</v>
      </c>
      <c r="P500" s="129" t="s">
        <v>10075</v>
      </c>
    </row>
    <row r="501" spans="1:16" ht="31.2" thickBot="1">
      <c r="A501" t="str">
        <f t="shared" si="7"/>
        <v>resina termoendurecible</v>
      </c>
      <c r="B501" s="142" t="s">
        <v>1501</v>
      </c>
      <c r="D501" s="129" t="s">
        <v>2625</v>
      </c>
      <c r="E501" s="129" t="s">
        <v>3291</v>
      </c>
      <c r="F501" s="129" t="s">
        <v>3977</v>
      </c>
      <c r="G501" s="129" t="s">
        <v>4668</v>
      </c>
      <c r="H501" s="129" t="s">
        <v>5358</v>
      </c>
      <c r="I501" s="129" t="s">
        <v>6047</v>
      </c>
      <c r="J501" s="129" t="s">
        <v>6047</v>
      </c>
      <c r="K501" s="129" t="s">
        <v>6735</v>
      </c>
      <c r="L501" s="129" t="s">
        <v>7428</v>
      </c>
      <c r="M501" s="129" t="s">
        <v>8119</v>
      </c>
      <c r="N501" s="129" t="s">
        <v>8804</v>
      </c>
      <c r="O501" s="129" t="s">
        <v>9478</v>
      </c>
      <c r="P501" s="129" t="s">
        <v>10076</v>
      </c>
    </row>
    <row r="502" spans="1:16" ht="21" thickBot="1">
      <c r="A502" t="str">
        <f t="shared" si="7"/>
        <v>resina termoplástica</v>
      </c>
      <c r="B502" s="142" t="s">
        <v>1503</v>
      </c>
      <c r="D502" s="129" t="s">
        <v>2626</v>
      </c>
      <c r="E502" s="129" t="s">
        <v>3292</v>
      </c>
      <c r="F502" s="129" t="s">
        <v>3978</v>
      </c>
      <c r="G502" s="129" t="s">
        <v>4669</v>
      </c>
      <c r="H502" s="129" t="s">
        <v>5359</v>
      </c>
      <c r="I502" s="129" t="s">
        <v>6048</v>
      </c>
      <c r="J502" s="129" t="s">
        <v>6048</v>
      </c>
      <c r="K502" s="129" t="s">
        <v>6736</v>
      </c>
      <c r="L502" s="129" t="s">
        <v>7429</v>
      </c>
      <c r="M502" s="129" t="s">
        <v>8120</v>
      </c>
      <c r="N502" s="129" t="s">
        <v>8805</v>
      </c>
      <c r="O502" s="129" t="s">
        <v>9479</v>
      </c>
      <c r="P502" s="129" t="s">
        <v>10077</v>
      </c>
    </row>
    <row r="503" spans="1:16" ht="51.6" thickBot="1">
      <c r="A503" t="str">
        <f t="shared" si="7"/>
        <v>resina de alto rendimiento</v>
      </c>
      <c r="B503" s="142" t="s">
        <v>1505</v>
      </c>
      <c r="D503" s="129" t="s">
        <v>2627</v>
      </c>
      <c r="E503" s="129" t="s">
        <v>3293</v>
      </c>
      <c r="F503" s="129" t="s">
        <v>3979</v>
      </c>
      <c r="G503" s="129" t="s">
        <v>4670</v>
      </c>
      <c r="H503" s="129" t="s">
        <v>5360</v>
      </c>
      <c r="I503" s="129" t="s">
        <v>6049</v>
      </c>
      <c r="J503" s="129" t="s">
        <v>6049</v>
      </c>
      <c r="K503" s="129" t="s">
        <v>6737</v>
      </c>
      <c r="L503" s="129" t="s">
        <v>7430</v>
      </c>
      <c r="M503" s="129" t="s">
        <v>8121</v>
      </c>
      <c r="N503" s="129" t="s">
        <v>8806</v>
      </c>
      <c r="O503" s="129" t="s">
        <v>9480</v>
      </c>
      <c r="P503" s="129" t="s">
        <v>10078</v>
      </c>
    </row>
    <row r="504" spans="1:16" ht="31.2" thickBot="1">
      <c r="A504" t="str">
        <f t="shared" si="7"/>
        <v>Otra resina sintética</v>
      </c>
      <c r="B504" s="142" t="s">
        <v>1507</v>
      </c>
      <c r="D504" s="129" t="s">
        <v>2628</v>
      </c>
      <c r="E504" s="129" t="s">
        <v>3294</v>
      </c>
      <c r="F504" s="129" t="s">
        <v>3980</v>
      </c>
      <c r="G504" s="129" t="s">
        <v>4671</v>
      </c>
      <c r="H504" s="129" t="s">
        <v>5361</v>
      </c>
      <c r="I504" s="129" t="s">
        <v>6050</v>
      </c>
      <c r="J504" s="129" t="s">
        <v>6050</v>
      </c>
      <c r="K504" s="129" t="s">
        <v>6738</v>
      </c>
      <c r="L504" s="129" t="s">
        <v>7431</v>
      </c>
      <c r="M504" s="129" t="s">
        <v>8122</v>
      </c>
      <c r="N504" s="129" t="s">
        <v>8807</v>
      </c>
      <c r="O504" s="129" t="s">
        <v>9481</v>
      </c>
      <c r="P504" s="129" t="s">
        <v>10079</v>
      </c>
    </row>
    <row r="505" spans="1:16" ht="21" thickBot="1">
      <c r="A505" t="str">
        <f t="shared" si="7"/>
        <v>Fibra química</v>
      </c>
      <c r="B505" s="142" t="s">
        <v>1240</v>
      </c>
      <c r="D505" s="129" t="s">
        <v>2453</v>
      </c>
      <c r="E505" s="129" t="s">
        <v>3130</v>
      </c>
      <c r="F505" s="129" t="s">
        <v>3801</v>
      </c>
      <c r="G505" s="129" t="s">
        <v>4497</v>
      </c>
      <c r="H505" s="129" t="s">
        <v>5188</v>
      </c>
      <c r="I505" s="129" t="s">
        <v>5875</v>
      </c>
      <c r="J505" s="129" t="s">
        <v>5875</v>
      </c>
      <c r="K505" s="129" t="s">
        <v>6564</v>
      </c>
      <c r="L505" s="129" t="s">
        <v>7258</v>
      </c>
      <c r="M505" s="129" t="s">
        <v>7949</v>
      </c>
      <c r="N505" s="129" t="s">
        <v>8635</v>
      </c>
      <c r="O505" s="129" t="s">
        <v>9309</v>
      </c>
      <c r="P505" s="129" t="s">
        <v>9937</v>
      </c>
    </row>
    <row r="506" spans="1:16" ht="31.2" thickBot="1">
      <c r="A506" t="str">
        <f t="shared" si="7"/>
        <v>productos farmaceuticos</v>
      </c>
      <c r="B506" s="142" t="s">
        <v>1243</v>
      </c>
      <c r="D506" s="129" t="s">
        <v>2454</v>
      </c>
      <c r="E506" s="129" t="s">
        <v>3131</v>
      </c>
      <c r="F506" s="129" t="s">
        <v>3802</v>
      </c>
      <c r="G506" s="129" t="s">
        <v>4498</v>
      </c>
      <c r="H506" s="129" t="s">
        <v>5189</v>
      </c>
      <c r="I506" s="129" t="s">
        <v>5876</v>
      </c>
      <c r="J506" s="129" t="s">
        <v>5876</v>
      </c>
      <c r="K506" s="129" t="s">
        <v>6565</v>
      </c>
      <c r="L506" s="129" t="s">
        <v>7259</v>
      </c>
      <c r="M506" s="129" t="s">
        <v>7950</v>
      </c>
      <c r="N506" s="129" t="s">
        <v>8636</v>
      </c>
      <c r="O506" s="129" t="s">
        <v>9310</v>
      </c>
      <c r="P506" s="129" t="s">
        <v>9938</v>
      </c>
    </row>
    <row r="507" spans="1:16" ht="61.8" thickBot="1">
      <c r="A507" t="str">
        <f t="shared" si="7"/>
        <v>Productos procesados ​​de grasas y aceites/Tensoactivos</v>
      </c>
      <c r="B507" s="142" t="s">
        <v>1511</v>
      </c>
      <c r="D507" s="129" t="s">
        <v>2629</v>
      </c>
      <c r="E507" s="129" t="s">
        <v>3295</v>
      </c>
      <c r="F507" s="129" t="s">
        <v>3981</v>
      </c>
      <c r="G507" s="129" t="s">
        <v>4672</v>
      </c>
      <c r="H507" s="129" t="s">
        <v>5362</v>
      </c>
      <c r="I507" s="129" t="s">
        <v>6051</v>
      </c>
      <c r="J507" s="129" t="s">
        <v>6051</v>
      </c>
      <c r="K507" s="129" t="s">
        <v>6739</v>
      </c>
      <c r="L507" s="129" t="s">
        <v>7432</v>
      </c>
      <c r="M507" s="129" t="s">
        <v>8123</v>
      </c>
      <c r="N507" s="129" t="s">
        <v>8808</v>
      </c>
      <c r="O507" s="129" t="s">
        <v>9482</v>
      </c>
      <c r="P507" s="129" t="s">
        <v>10080</v>
      </c>
    </row>
    <row r="508" spans="1:16" ht="31.2" thickBot="1">
      <c r="A508" t="str">
        <f t="shared" si="7"/>
        <v>Cosméticos/Pasta de dientes</v>
      </c>
      <c r="B508" s="142" t="s">
        <v>1513</v>
      </c>
      <c r="D508" s="129" t="s">
        <v>2630</v>
      </c>
      <c r="E508" s="129" t="s">
        <v>3296</v>
      </c>
      <c r="F508" s="129" t="s">
        <v>3982</v>
      </c>
      <c r="G508" s="129" t="s">
        <v>4673</v>
      </c>
      <c r="H508" s="129" t="s">
        <v>5363</v>
      </c>
      <c r="I508" s="129" t="s">
        <v>6052</v>
      </c>
      <c r="J508" s="129" t="s">
        <v>6052</v>
      </c>
      <c r="K508" s="129" t="s">
        <v>6740</v>
      </c>
      <c r="L508" s="129" t="s">
        <v>7433</v>
      </c>
      <c r="M508" s="129" t="s">
        <v>8124</v>
      </c>
      <c r="N508" s="129" t="s">
        <v>8809</v>
      </c>
      <c r="O508" s="129" t="s">
        <v>9483</v>
      </c>
      <c r="P508" s="129" t="s">
        <v>10081</v>
      </c>
    </row>
    <row r="509" spans="1:16" ht="18.600000000000001" thickBot="1">
      <c r="A509" t="str">
        <f t="shared" si="7"/>
        <v>pintar</v>
      </c>
      <c r="B509" s="142" t="s">
        <v>1515</v>
      </c>
      <c r="D509" s="129" t="s">
        <v>2631</v>
      </c>
      <c r="E509" s="129" t="s">
        <v>3297</v>
      </c>
      <c r="F509" s="129" t="s">
        <v>3983</v>
      </c>
      <c r="G509" s="129" t="s">
        <v>4674</v>
      </c>
      <c r="H509" s="129" t="s">
        <v>5364</v>
      </c>
      <c r="I509" s="129" t="s">
        <v>6053</v>
      </c>
      <c r="J509" s="129" t="s">
        <v>6053</v>
      </c>
      <c r="K509" s="129" t="s">
        <v>6741</v>
      </c>
      <c r="L509" s="129" t="s">
        <v>7434</v>
      </c>
      <c r="M509" s="129" t="s">
        <v>8125</v>
      </c>
      <c r="N509" s="129" t="s">
        <v>8810</v>
      </c>
      <c r="O509" s="129" t="s">
        <v>9484</v>
      </c>
      <c r="P509" s="129" t="s">
        <v>10082</v>
      </c>
    </row>
    <row r="510" spans="1:16" ht="21" thickBot="1">
      <c r="A510" t="str">
        <f t="shared" si="7"/>
        <v>tinta de impresión</v>
      </c>
      <c r="B510" s="142" t="s">
        <v>1517</v>
      </c>
      <c r="D510" s="129" t="s">
        <v>2632</v>
      </c>
      <c r="E510" s="129" t="s">
        <v>3298</v>
      </c>
      <c r="F510" s="129" t="s">
        <v>3984</v>
      </c>
      <c r="G510" s="129" t="s">
        <v>4675</v>
      </c>
      <c r="H510" s="129" t="s">
        <v>5365</v>
      </c>
      <c r="I510" s="129" t="s">
        <v>6054</v>
      </c>
      <c r="J510" s="129" t="s">
        <v>6054</v>
      </c>
      <c r="K510" s="129" t="s">
        <v>6742</v>
      </c>
      <c r="L510" s="129" t="s">
        <v>7435</v>
      </c>
      <c r="M510" s="129" t="s">
        <v>8126</v>
      </c>
      <c r="N510" s="129" t="s">
        <v>8811</v>
      </c>
      <c r="O510" s="129" t="s">
        <v>9485</v>
      </c>
      <c r="P510" s="129" t="s">
        <v>3298</v>
      </c>
    </row>
    <row r="511" spans="1:16" ht="18.600000000000001" thickBot="1">
      <c r="A511" t="str">
        <f t="shared" si="7"/>
        <v>pesticida</v>
      </c>
      <c r="B511" s="142" t="s">
        <v>1519</v>
      </c>
      <c r="D511" s="129" t="s">
        <v>2633</v>
      </c>
      <c r="E511" s="129" t="s">
        <v>3299</v>
      </c>
      <c r="F511" s="129" t="s">
        <v>3985</v>
      </c>
      <c r="G511" s="129" t="s">
        <v>4676</v>
      </c>
      <c r="H511" s="129" t="s">
        <v>5366</v>
      </c>
      <c r="I511" s="129" t="s">
        <v>6055</v>
      </c>
      <c r="J511" s="129" t="s">
        <v>6055</v>
      </c>
      <c r="K511" s="129" t="s">
        <v>6743</v>
      </c>
      <c r="L511" s="129" t="s">
        <v>7436</v>
      </c>
      <c r="M511" s="129" t="s">
        <v>8127</v>
      </c>
      <c r="N511" s="129" t="s">
        <v>8812</v>
      </c>
      <c r="O511" s="129" t="s">
        <v>9486</v>
      </c>
      <c r="P511" s="129" t="s">
        <v>10083</v>
      </c>
    </row>
    <row r="512" spans="1:16" ht="21" thickBot="1">
      <c r="A512" t="str">
        <f t="shared" si="7"/>
        <v>Gelatina/Adhesivo</v>
      </c>
      <c r="B512" s="142" t="s">
        <v>1521</v>
      </c>
      <c r="D512" s="129" t="s">
        <v>2634</v>
      </c>
      <c r="E512" s="129" t="s">
        <v>3300</v>
      </c>
      <c r="F512" s="129" t="s">
        <v>3986</v>
      </c>
      <c r="G512" s="129" t="s">
        <v>4677</v>
      </c>
      <c r="H512" s="129" t="s">
        <v>5367</v>
      </c>
      <c r="I512" s="129" t="s">
        <v>6056</v>
      </c>
      <c r="J512" s="129" t="s">
        <v>6056</v>
      </c>
      <c r="K512" s="129" t="s">
        <v>6744</v>
      </c>
      <c r="L512" s="129" t="s">
        <v>7437</v>
      </c>
      <c r="M512" s="129" t="s">
        <v>8128</v>
      </c>
      <c r="N512" s="129" t="s">
        <v>8813</v>
      </c>
      <c r="O512" s="129" t="s">
        <v>9487</v>
      </c>
      <c r="P512" s="129" t="s">
        <v>10084</v>
      </c>
    </row>
    <row r="513" spans="1:16" ht="21" thickBot="1">
      <c r="A513" t="str">
        <f t="shared" si="7"/>
        <v>Material fotográfico</v>
      </c>
      <c r="B513" s="142" t="s">
        <v>1523</v>
      </c>
      <c r="D513" s="129" t="s">
        <v>2635</v>
      </c>
      <c r="E513" s="129" t="s">
        <v>3301</v>
      </c>
      <c r="F513" s="129" t="s">
        <v>3987</v>
      </c>
      <c r="G513" s="129" t="s">
        <v>4678</v>
      </c>
      <c r="H513" s="129" t="s">
        <v>5368</v>
      </c>
      <c r="I513" s="129" t="s">
        <v>6057</v>
      </c>
      <c r="J513" s="129" t="s">
        <v>6057</v>
      </c>
      <c r="K513" s="129" t="s">
        <v>6745</v>
      </c>
      <c r="L513" s="129" t="s">
        <v>7438</v>
      </c>
      <c r="M513" s="129" t="s">
        <v>8129</v>
      </c>
      <c r="N513" s="129" t="s">
        <v>8814</v>
      </c>
      <c r="O513" s="129" t="s">
        <v>9488</v>
      </c>
      <c r="P513" s="129" t="s">
        <v>10085</v>
      </c>
    </row>
    <row r="514" spans="1:16" ht="41.4" thickBot="1">
      <c r="A514" t="str">
        <f t="shared" ref="A514:A577" si="8">J514</f>
        <v>Otros productos químicos finales</v>
      </c>
      <c r="B514" s="142" t="s">
        <v>1525</v>
      </c>
      <c r="D514" s="129" t="s">
        <v>2636</v>
      </c>
      <c r="E514" s="129" t="s">
        <v>3302</v>
      </c>
      <c r="F514" s="129" t="s">
        <v>3988</v>
      </c>
      <c r="G514" s="129" t="s">
        <v>4679</v>
      </c>
      <c r="H514" s="129" t="s">
        <v>5369</v>
      </c>
      <c r="I514" s="129" t="s">
        <v>6058</v>
      </c>
      <c r="J514" s="129" t="s">
        <v>6058</v>
      </c>
      <c r="K514" s="129" t="s">
        <v>6746</v>
      </c>
      <c r="L514" s="129" t="s">
        <v>7439</v>
      </c>
      <c r="M514" s="129" t="s">
        <v>8130</v>
      </c>
      <c r="N514" s="129" t="s">
        <v>8815</v>
      </c>
      <c r="O514" s="129" t="s">
        <v>9489</v>
      </c>
      <c r="P514" s="129" t="s">
        <v>10086</v>
      </c>
    </row>
    <row r="515" spans="1:16" ht="31.2" thickBot="1">
      <c r="A515" t="str">
        <f t="shared" si="8"/>
        <v>productos derivados del petróleo</v>
      </c>
      <c r="B515" s="142" t="s">
        <v>1250</v>
      </c>
      <c r="D515" s="129" t="s">
        <v>2456</v>
      </c>
      <c r="E515" s="129" t="s">
        <v>3133</v>
      </c>
      <c r="F515" s="129" t="s">
        <v>3804</v>
      </c>
      <c r="G515" s="129" t="s">
        <v>4500</v>
      </c>
      <c r="H515" s="129" t="s">
        <v>5191</v>
      </c>
      <c r="I515" s="129" t="s">
        <v>5878</v>
      </c>
      <c r="J515" s="129" t="s">
        <v>5878</v>
      </c>
      <c r="K515" s="129" t="s">
        <v>6567</v>
      </c>
      <c r="L515" s="129" t="s">
        <v>7261</v>
      </c>
      <c r="M515" s="129" t="s">
        <v>7952</v>
      </c>
      <c r="N515" s="129" t="s">
        <v>8638</v>
      </c>
      <c r="O515" s="129" t="s">
        <v>9312</v>
      </c>
      <c r="P515" s="129" t="s">
        <v>9940</v>
      </c>
    </row>
    <row r="516" spans="1:16" ht="21" thickBot="1">
      <c r="A516" t="str">
        <f t="shared" si="8"/>
        <v>productos de carbón</v>
      </c>
      <c r="B516" s="142" t="s">
        <v>1254</v>
      </c>
      <c r="D516" s="129" t="s">
        <v>2457</v>
      </c>
      <c r="E516" s="129" t="s">
        <v>3134</v>
      </c>
      <c r="F516" s="129" t="s">
        <v>3805</v>
      </c>
      <c r="G516" s="129" t="s">
        <v>4501</v>
      </c>
      <c r="H516" s="129" t="s">
        <v>5192</v>
      </c>
      <c r="I516" s="129" t="s">
        <v>5879</v>
      </c>
      <c r="J516" s="129" t="s">
        <v>5879</v>
      </c>
      <c r="K516" s="129" t="s">
        <v>6568</v>
      </c>
      <c r="L516" s="129" t="s">
        <v>7262</v>
      </c>
      <c r="M516" s="129" t="s">
        <v>7953</v>
      </c>
      <c r="N516" s="129" t="s">
        <v>8639</v>
      </c>
      <c r="O516" s="129" t="s">
        <v>9313</v>
      </c>
      <c r="P516" s="129" t="s">
        <v>9941</v>
      </c>
    </row>
    <row r="517" spans="1:16" ht="31.2" thickBot="1">
      <c r="A517" t="str">
        <f t="shared" si="8"/>
        <v>material de pavimentación</v>
      </c>
      <c r="B517" s="142" t="s">
        <v>1529</v>
      </c>
      <c r="D517" s="129" t="s">
        <v>2637</v>
      </c>
      <c r="E517" s="129" t="s">
        <v>3303</v>
      </c>
      <c r="F517" s="129" t="s">
        <v>3989</v>
      </c>
      <c r="G517" s="129" t="s">
        <v>4680</v>
      </c>
      <c r="H517" s="129" t="s">
        <v>5370</v>
      </c>
      <c r="I517" s="129" t="s">
        <v>6059</v>
      </c>
      <c r="J517" s="129" t="s">
        <v>6059</v>
      </c>
      <c r="K517" s="129" t="s">
        <v>6747</v>
      </c>
      <c r="L517" s="129" t="s">
        <v>7440</v>
      </c>
      <c r="M517" s="129" t="s">
        <v>8131</v>
      </c>
      <c r="N517" s="129" t="s">
        <v>8816</v>
      </c>
      <c r="O517" s="129" t="s">
        <v>9490</v>
      </c>
      <c r="P517" s="129" t="s">
        <v>10087</v>
      </c>
    </row>
    <row r="518" spans="1:16" ht="21" thickBot="1">
      <c r="A518" t="str">
        <f t="shared" si="8"/>
        <v>productos de plástico</v>
      </c>
      <c r="B518" s="142" t="s">
        <v>165</v>
      </c>
      <c r="D518" s="129" t="s">
        <v>2458</v>
      </c>
      <c r="E518" s="129" t="s">
        <v>3135</v>
      </c>
      <c r="F518" s="129" t="s">
        <v>3806</v>
      </c>
      <c r="G518" s="129" t="s">
        <v>4502</v>
      </c>
      <c r="H518" s="129" t="s">
        <v>5193</v>
      </c>
      <c r="I518" s="129" t="s">
        <v>5880</v>
      </c>
      <c r="J518" s="129" t="s">
        <v>5880</v>
      </c>
      <c r="K518" s="129" t="s">
        <v>6569</v>
      </c>
      <c r="L518" s="129" t="s">
        <v>7263</v>
      </c>
      <c r="M518" s="129" t="s">
        <v>7954</v>
      </c>
      <c r="N518" s="129" t="s">
        <v>8640</v>
      </c>
      <c r="O518" s="129" t="s">
        <v>9314</v>
      </c>
      <c r="P518" s="129" t="s">
        <v>9942</v>
      </c>
    </row>
    <row r="519" spans="1:16" ht="21" thickBot="1">
      <c r="A519" t="str">
        <f t="shared" si="8"/>
        <v>tubo de neumático</v>
      </c>
      <c r="B519" s="142" t="s">
        <v>1532</v>
      </c>
      <c r="D519" s="129" t="s">
        <v>2638</v>
      </c>
      <c r="E519" s="129" t="s">
        <v>3304</v>
      </c>
      <c r="F519" s="129" t="s">
        <v>3990</v>
      </c>
      <c r="G519" s="129" t="s">
        <v>4681</v>
      </c>
      <c r="H519" s="129" t="s">
        <v>5371</v>
      </c>
      <c r="I519" s="129" t="s">
        <v>6060</v>
      </c>
      <c r="J519" s="129" t="s">
        <v>6060</v>
      </c>
      <c r="K519" s="129" t="s">
        <v>6748</v>
      </c>
      <c r="L519" s="129" t="s">
        <v>7441</v>
      </c>
      <c r="M519" s="129" t="s">
        <v>8132</v>
      </c>
      <c r="N519" s="129" t="s">
        <v>8817</v>
      </c>
      <c r="O519" s="129" t="s">
        <v>9491</v>
      </c>
      <c r="P519" s="129" t="s">
        <v>10088</v>
      </c>
    </row>
    <row r="520" spans="1:16" ht="31.2" thickBot="1">
      <c r="A520" t="str">
        <f t="shared" si="8"/>
        <v>Otros productos de caucho</v>
      </c>
      <c r="B520" s="142" t="s">
        <v>1534</v>
      </c>
      <c r="D520" s="129" t="s">
        <v>2639</v>
      </c>
      <c r="E520" s="129" t="s">
        <v>3305</v>
      </c>
      <c r="F520" s="129" t="s">
        <v>3991</v>
      </c>
      <c r="G520" s="129" t="s">
        <v>4682</v>
      </c>
      <c r="H520" s="129" t="s">
        <v>5372</v>
      </c>
      <c r="I520" s="129" t="s">
        <v>6061</v>
      </c>
      <c r="J520" s="129" t="s">
        <v>6061</v>
      </c>
      <c r="K520" s="129" t="s">
        <v>6749</v>
      </c>
      <c r="L520" s="129" t="s">
        <v>7442</v>
      </c>
      <c r="M520" s="129" t="s">
        <v>8133</v>
      </c>
      <c r="N520" s="129" t="s">
        <v>8818</v>
      </c>
      <c r="O520" s="129" t="s">
        <v>9492</v>
      </c>
      <c r="P520" s="129" t="s">
        <v>10089</v>
      </c>
    </row>
    <row r="521" spans="1:16" ht="21" thickBot="1">
      <c r="A521" t="str">
        <f t="shared" si="8"/>
        <v>calzado de cuero</v>
      </c>
      <c r="B521" s="142" t="s">
        <v>1536</v>
      </c>
      <c r="D521" s="129" t="s">
        <v>2640</v>
      </c>
      <c r="E521" s="129" t="s">
        <v>3306</v>
      </c>
      <c r="F521" s="129" t="s">
        <v>3992</v>
      </c>
      <c r="G521" s="129" t="s">
        <v>4683</v>
      </c>
      <c r="H521" s="129" t="s">
        <v>5373</v>
      </c>
      <c r="I521" s="129" t="s">
        <v>6062</v>
      </c>
      <c r="J521" s="129" t="s">
        <v>6062</v>
      </c>
      <c r="K521" s="129" t="s">
        <v>6750</v>
      </c>
      <c r="L521" s="129" t="s">
        <v>7443</v>
      </c>
      <c r="M521" s="129" t="s">
        <v>8134</v>
      </c>
      <c r="N521" s="129" t="s">
        <v>8819</v>
      </c>
      <c r="O521" s="129" t="s">
        <v>9493</v>
      </c>
      <c r="P521" s="129" t="s">
        <v>3306</v>
      </c>
    </row>
    <row r="522" spans="1:16" ht="72" thickBot="1">
      <c r="A522" t="str">
        <f t="shared" si="8"/>
        <v>Cuero curtido, productos de cuero, pieles (excepto calzado de cuero)</v>
      </c>
      <c r="B522" s="142" t="s">
        <v>1538</v>
      </c>
      <c r="D522" s="129" t="s">
        <v>2641</v>
      </c>
      <c r="E522" s="129" t="s">
        <v>3307</v>
      </c>
      <c r="F522" s="129" t="s">
        <v>3993</v>
      </c>
      <c r="G522" s="129" t="s">
        <v>4684</v>
      </c>
      <c r="H522" s="129" t="s">
        <v>5374</v>
      </c>
      <c r="I522" s="129" t="s">
        <v>6063</v>
      </c>
      <c r="J522" s="129" t="s">
        <v>6063</v>
      </c>
      <c r="K522" s="129" t="s">
        <v>6751</v>
      </c>
      <c r="L522" s="129" t="s">
        <v>7444</v>
      </c>
      <c r="M522" s="129" t="s">
        <v>8135</v>
      </c>
      <c r="N522" s="129" t="s">
        <v>8820</v>
      </c>
      <c r="O522" s="129" t="s">
        <v>9494</v>
      </c>
      <c r="P522" s="129" t="s">
        <v>10090</v>
      </c>
    </row>
    <row r="523" spans="1:16" ht="31.2" thickBot="1">
      <c r="A523" t="str">
        <f t="shared" si="8"/>
        <v>Vidrio plano/vidrio de seguridad</v>
      </c>
      <c r="B523" s="142" t="s">
        <v>1540</v>
      </c>
      <c r="D523" s="129" t="s">
        <v>2642</v>
      </c>
      <c r="E523" s="129" t="s">
        <v>3308</v>
      </c>
      <c r="F523" s="129" t="s">
        <v>3994</v>
      </c>
      <c r="G523" s="129" t="s">
        <v>4685</v>
      </c>
      <c r="H523" s="129" t="s">
        <v>5375</v>
      </c>
      <c r="I523" s="129" t="s">
        <v>6064</v>
      </c>
      <c r="J523" s="129" t="s">
        <v>6064</v>
      </c>
      <c r="K523" s="129" t="s">
        <v>6752</v>
      </c>
      <c r="L523" s="129" t="s">
        <v>7445</v>
      </c>
      <c r="M523" s="129" t="s">
        <v>8136</v>
      </c>
      <c r="N523" s="129" t="s">
        <v>8821</v>
      </c>
      <c r="O523" s="129" t="s">
        <v>9495</v>
      </c>
      <c r="P523" s="129" t="s">
        <v>3308</v>
      </c>
    </row>
    <row r="524" spans="1:16" ht="31.2" thickBot="1">
      <c r="A524" t="str">
        <f t="shared" si="8"/>
        <v>Fibra de vidrio y sus productos</v>
      </c>
      <c r="B524" s="142" t="s">
        <v>1542</v>
      </c>
      <c r="D524" s="129" t="s">
        <v>2643</v>
      </c>
      <c r="E524" s="129" t="s">
        <v>3309</v>
      </c>
      <c r="F524" s="129" t="s">
        <v>3995</v>
      </c>
      <c r="G524" s="129" t="s">
        <v>4686</v>
      </c>
      <c r="H524" s="129" t="s">
        <v>5376</v>
      </c>
      <c r="I524" s="129" t="s">
        <v>6065</v>
      </c>
      <c r="J524" s="129" t="s">
        <v>6065</v>
      </c>
      <c r="K524" s="129" t="s">
        <v>6753</v>
      </c>
      <c r="L524" s="129" t="s">
        <v>7446</v>
      </c>
      <c r="M524" s="129" t="s">
        <v>8137</v>
      </c>
      <c r="N524" s="129" t="s">
        <v>8822</v>
      </c>
      <c r="O524" s="129" t="s">
        <v>9496</v>
      </c>
      <c r="P524" s="129" t="s">
        <v>10091</v>
      </c>
    </row>
    <row r="525" spans="1:16" ht="31.2" thickBot="1">
      <c r="A525" t="str">
        <f t="shared" si="8"/>
        <v>Otros productos de vidrio</v>
      </c>
      <c r="B525" s="142" t="s">
        <v>163</v>
      </c>
      <c r="D525" s="129" t="s">
        <v>2644</v>
      </c>
      <c r="E525" s="129" t="s">
        <v>3310</v>
      </c>
      <c r="F525" s="129" t="s">
        <v>3996</v>
      </c>
      <c r="G525" s="129" t="s">
        <v>4687</v>
      </c>
      <c r="H525" s="129" t="s">
        <v>5377</v>
      </c>
      <c r="I525" s="129" t="s">
        <v>6066</v>
      </c>
      <c r="J525" s="129" t="s">
        <v>6066</v>
      </c>
      <c r="K525" s="129" t="s">
        <v>6754</v>
      </c>
      <c r="L525" s="129" t="s">
        <v>7447</v>
      </c>
      <c r="M525" s="129" t="s">
        <v>8138</v>
      </c>
      <c r="N525" s="129" t="s">
        <v>8823</v>
      </c>
      <c r="O525" s="129" t="s">
        <v>9497</v>
      </c>
      <c r="P525" s="129" t="s">
        <v>10092</v>
      </c>
    </row>
    <row r="526" spans="1:16" ht="18.600000000000001" thickBot="1">
      <c r="A526" t="str">
        <f t="shared" si="8"/>
        <v>cemento</v>
      </c>
      <c r="B526" s="142" t="s">
        <v>102</v>
      </c>
      <c r="D526" s="129" t="s">
        <v>2220</v>
      </c>
      <c r="E526" s="129" t="s">
        <v>2911</v>
      </c>
      <c r="F526" s="129" t="s">
        <v>3569</v>
      </c>
      <c r="G526" s="129" t="s">
        <v>4266</v>
      </c>
      <c r="H526" s="129" t="s">
        <v>4954</v>
      </c>
      <c r="I526" s="129" t="s">
        <v>5644</v>
      </c>
      <c r="J526" s="129" t="s">
        <v>5644</v>
      </c>
      <c r="K526" s="129" t="s">
        <v>6335</v>
      </c>
      <c r="L526" s="129" t="s">
        <v>7024</v>
      </c>
      <c r="M526" s="129" t="s">
        <v>7716</v>
      </c>
      <c r="N526" s="129" t="s">
        <v>8407</v>
      </c>
      <c r="O526" s="129" t="s">
        <v>2220</v>
      </c>
      <c r="P526" s="129" t="s">
        <v>2911</v>
      </c>
    </row>
    <row r="527" spans="1:16" ht="21" thickBot="1">
      <c r="A527" t="str">
        <f t="shared" si="8"/>
        <v>Concreto premezclado</v>
      </c>
      <c r="B527" s="142" t="s">
        <v>1546</v>
      </c>
      <c r="D527" s="129" t="s">
        <v>2645</v>
      </c>
      <c r="E527" s="129" t="s">
        <v>3311</v>
      </c>
      <c r="F527" s="129" t="s">
        <v>3997</v>
      </c>
      <c r="G527" s="129" t="s">
        <v>4688</v>
      </c>
      <c r="H527" s="129" t="s">
        <v>5378</v>
      </c>
      <c r="I527" s="129" t="s">
        <v>6067</v>
      </c>
      <c r="J527" s="129" t="s">
        <v>6067</v>
      </c>
      <c r="K527" s="129" t="s">
        <v>6755</v>
      </c>
      <c r="L527" s="129" t="s">
        <v>7448</v>
      </c>
      <c r="M527" s="129" t="s">
        <v>8139</v>
      </c>
      <c r="N527" s="129" t="s">
        <v>8824</v>
      </c>
      <c r="O527" s="129" t="s">
        <v>9498</v>
      </c>
      <c r="P527" s="129" t="s">
        <v>10093</v>
      </c>
    </row>
    <row r="528" spans="1:16" ht="21" thickBot="1">
      <c r="A528" t="str">
        <f t="shared" si="8"/>
        <v>productos de cemento</v>
      </c>
      <c r="B528" s="142" t="s">
        <v>1548</v>
      </c>
      <c r="D528" s="129" t="s">
        <v>2646</v>
      </c>
      <c r="E528" s="129" t="s">
        <v>3312</v>
      </c>
      <c r="F528" s="129" t="s">
        <v>3998</v>
      </c>
      <c r="G528" s="129" t="s">
        <v>4689</v>
      </c>
      <c r="H528" s="129" t="s">
        <v>5379</v>
      </c>
      <c r="I528" s="129" t="s">
        <v>6068</v>
      </c>
      <c r="J528" s="129" t="s">
        <v>6068</v>
      </c>
      <c r="K528" s="129" t="s">
        <v>6756</v>
      </c>
      <c r="L528" s="129" t="s">
        <v>7449</v>
      </c>
      <c r="M528" s="129" t="s">
        <v>8140</v>
      </c>
      <c r="N528" s="129" t="s">
        <v>8825</v>
      </c>
      <c r="O528" s="129" t="s">
        <v>9499</v>
      </c>
      <c r="P528" s="129" t="s">
        <v>10094</v>
      </c>
    </row>
    <row r="529" spans="1:16" ht="18.600000000000001" thickBot="1">
      <c r="A529" t="str">
        <f t="shared" si="8"/>
        <v>cerámica</v>
      </c>
      <c r="B529" s="142" t="s">
        <v>44</v>
      </c>
      <c r="D529" s="129" t="s">
        <v>2463</v>
      </c>
      <c r="E529" s="129" t="s">
        <v>3140</v>
      </c>
      <c r="F529" s="129" t="s">
        <v>3811</v>
      </c>
      <c r="G529" s="129" t="s">
        <v>4507</v>
      </c>
      <c r="H529" s="129" t="s">
        <v>5198</v>
      </c>
      <c r="I529" s="129" t="s">
        <v>5885</v>
      </c>
      <c r="J529" s="129" t="s">
        <v>5885</v>
      </c>
      <c r="K529" s="129" t="s">
        <v>6574</v>
      </c>
      <c r="L529" s="129" t="s">
        <v>7268</v>
      </c>
      <c r="M529" s="129" t="s">
        <v>7959</v>
      </c>
      <c r="N529" s="129" t="s">
        <v>8645</v>
      </c>
      <c r="O529" s="129" t="s">
        <v>5198</v>
      </c>
      <c r="P529" s="129" t="s">
        <v>3140</v>
      </c>
    </row>
    <row r="530" spans="1:16" ht="21" thickBot="1">
      <c r="A530" t="str">
        <f t="shared" si="8"/>
        <v>Refractarios</v>
      </c>
      <c r="B530" s="142" t="s">
        <v>1551</v>
      </c>
      <c r="D530" s="129" t="s">
        <v>2647</v>
      </c>
      <c r="E530" s="129" t="s">
        <v>3313</v>
      </c>
      <c r="F530" s="129" t="s">
        <v>3999</v>
      </c>
      <c r="G530" s="129" t="s">
        <v>4690</v>
      </c>
      <c r="H530" s="129" t="s">
        <v>5380</v>
      </c>
      <c r="I530" s="129" t="s">
        <v>6069</v>
      </c>
      <c r="J530" s="129" t="s">
        <v>6069</v>
      </c>
      <c r="K530" s="129" t="s">
        <v>6757</v>
      </c>
      <c r="L530" s="129" t="s">
        <v>7450</v>
      </c>
      <c r="M530" s="129" t="s">
        <v>8141</v>
      </c>
      <c r="N530" s="129" t="s">
        <v>8826</v>
      </c>
      <c r="O530" s="129" t="s">
        <v>9500</v>
      </c>
      <c r="P530" s="129" t="s">
        <v>3313</v>
      </c>
    </row>
    <row r="531" spans="1:16" ht="51.6" thickBot="1">
      <c r="A531" t="str">
        <f t="shared" si="8"/>
        <v>Otros productos de tierra y piedra para la construcción</v>
      </c>
      <c r="B531" s="142" t="s">
        <v>1553</v>
      </c>
      <c r="D531" s="129" t="s">
        <v>2648</v>
      </c>
      <c r="E531" s="129" t="s">
        <v>3314</v>
      </c>
      <c r="F531" s="129" t="s">
        <v>4000</v>
      </c>
      <c r="G531" s="129" t="s">
        <v>4691</v>
      </c>
      <c r="H531" s="129" t="s">
        <v>5381</v>
      </c>
      <c r="I531" s="129" t="s">
        <v>6070</v>
      </c>
      <c r="J531" s="129" t="s">
        <v>6070</v>
      </c>
      <c r="K531" s="129" t="s">
        <v>6758</v>
      </c>
      <c r="L531" s="129" t="s">
        <v>7451</v>
      </c>
      <c r="M531" s="129" t="s">
        <v>8142</v>
      </c>
      <c r="N531" s="129" t="s">
        <v>8827</v>
      </c>
      <c r="O531" s="129" t="s">
        <v>9501</v>
      </c>
      <c r="P531" s="129" t="s">
        <v>10095</v>
      </c>
    </row>
    <row r="532" spans="1:16" ht="31.2" thickBot="1">
      <c r="A532" t="str">
        <f t="shared" si="8"/>
        <v>Productos de carbono/grafito</v>
      </c>
      <c r="B532" s="142" t="s">
        <v>1555</v>
      </c>
      <c r="D532" s="129" t="s">
        <v>2649</v>
      </c>
      <c r="E532" s="129" t="s">
        <v>3315</v>
      </c>
      <c r="F532" s="129" t="s">
        <v>4001</v>
      </c>
      <c r="G532" s="129" t="s">
        <v>4692</v>
      </c>
      <c r="H532" s="129" t="s">
        <v>5382</v>
      </c>
      <c r="I532" s="129" t="s">
        <v>6071</v>
      </c>
      <c r="J532" s="129" t="s">
        <v>6071</v>
      </c>
      <c r="K532" s="129" t="s">
        <v>6759</v>
      </c>
      <c r="L532" s="129" t="s">
        <v>7452</v>
      </c>
      <c r="M532" s="129" t="s">
        <v>8143</v>
      </c>
      <c r="N532" s="129" t="s">
        <v>8828</v>
      </c>
      <c r="O532" s="129" t="s">
        <v>9502</v>
      </c>
      <c r="P532" s="129" t="s">
        <v>10096</v>
      </c>
    </row>
    <row r="533" spans="1:16" ht="18.600000000000001" thickBot="1">
      <c r="A533" t="str">
        <f t="shared" si="8"/>
        <v>Abrasivo</v>
      </c>
      <c r="B533" s="142" t="s">
        <v>1557</v>
      </c>
      <c r="D533" s="129" t="s">
        <v>2650</v>
      </c>
      <c r="E533" s="129" t="s">
        <v>3316</v>
      </c>
      <c r="F533" s="129" t="s">
        <v>4002</v>
      </c>
      <c r="G533" s="129" t="s">
        <v>4693</v>
      </c>
      <c r="H533" s="129" t="s">
        <v>5383</v>
      </c>
      <c r="I533" s="129" t="s">
        <v>6072</v>
      </c>
      <c r="J533" s="129" t="s">
        <v>6072</v>
      </c>
      <c r="K533" s="129" t="s">
        <v>6760</v>
      </c>
      <c r="L533" s="129" t="s">
        <v>7453</v>
      </c>
      <c r="M533" s="129" t="s">
        <v>8144</v>
      </c>
      <c r="N533" s="129" t="s">
        <v>8829</v>
      </c>
      <c r="O533" s="129" t="s">
        <v>9503</v>
      </c>
      <c r="P533" s="129" t="s">
        <v>3316</v>
      </c>
    </row>
    <row r="534" spans="1:16" ht="51.6" thickBot="1">
      <c r="A534" t="str">
        <f t="shared" si="8"/>
        <v>Otros productos de cerámica, arcilla y piedra</v>
      </c>
      <c r="B534" s="142" t="s">
        <v>1278</v>
      </c>
      <c r="D534" s="129" t="s">
        <v>2464</v>
      </c>
      <c r="E534" s="129" t="s">
        <v>3141</v>
      </c>
      <c r="F534" s="129" t="s">
        <v>3812</v>
      </c>
      <c r="G534" s="129" t="s">
        <v>4508</v>
      </c>
      <c r="H534" s="129" t="s">
        <v>5199</v>
      </c>
      <c r="I534" s="129" t="s">
        <v>5886</v>
      </c>
      <c r="J534" s="129" t="s">
        <v>5886</v>
      </c>
      <c r="K534" s="129" t="s">
        <v>6575</v>
      </c>
      <c r="L534" s="129" t="s">
        <v>7269</v>
      </c>
      <c r="M534" s="129" t="s">
        <v>7960</v>
      </c>
      <c r="N534" s="129" t="s">
        <v>8646</v>
      </c>
      <c r="O534" s="129" t="s">
        <v>9318</v>
      </c>
      <c r="P534" s="129" t="s">
        <v>9947</v>
      </c>
    </row>
    <row r="535" spans="1:16" ht="18.600000000000001" thickBot="1">
      <c r="A535" t="str">
        <f t="shared" si="8"/>
        <v>arrabio</v>
      </c>
      <c r="B535" s="142" t="s">
        <v>1560</v>
      </c>
      <c r="D535" s="129" t="s">
        <v>2651</v>
      </c>
      <c r="E535" s="129" t="s">
        <v>3317</v>
      </c>
      <c r="F535" s="129" t="s">
        <v>4003</v>
      </c>
      <c r="G535" s="129" t="s">
        <v>4694</v>
      </c>
      <c r="H535" s="129" t="s">
        <v>5384</v>
      </c>
      <c r="I535" s="129" t="s">
        <v>6073</v>
      </c>
      <c r="J535" s="129" t="s">
        <v>6073</v>
      </c>
      <c r="K535" s="129" t="s">
        <v>6761</v>
      </c>
      <c r="L535" s="129" t="s">
        <v>7454</v>
      </c>
      <c r="M535" s="129" t="s">
        <v>8145</v>
      </c>
      <c r="N535" s="129" t="s">
        <v>8830</v>
      </c>
      <c r="O535" s="129" t="s">
        <v>9504</v>
      </c>
      <c r="P535" s="129" t="s">
        <v>10097</v>
      </c>
    </row>
    <row r="536" spans="1:16" ht="21" thickBot="1">
      <c r="A536" t="str">
        <f t="shared" si="8"/>
        <v>Ferroaleaciones</v>
      </c>
      <c r="B536" s="142" t="s">
        <v>1562</v>
      </c>
      <c r="D536" s="129" t="s">
        <v>2652</v>
      </c>
      <c r="E536" s="129" t="s">
        <v>3318</v>
      </c>
      <c r="F536" s="129" t="s">
        <v>4004</v>
      </c>
      <c r="G536" s="129" t="s">
        <v>2652</v>
      </c>
      <c r="H536" s="129" t="s">
        <v>2652</v>
      </c>
      <c r="I536" s="129" t="s">
        <v>6074</v>
      </c>
      <c r="J536" s="129" t="s">
        <v>6074</v>
      </c>
      <c r="K536" s="129" t="s">
        <v>6762</v>
      </c>
      <c r="L536" s="129" t="s">
        <v>7455</v>
      </c>
      <c r="M536" s="129" t="s">
        <v>8146</v>
      </c>
      <c r="N536" s="129" t="s">
        <v>2652</v>
      </c>
      <c r="O536" s="129" t="s">
        <v>9505</v>
      </c>
      <c r="P536" s="129" t="s">
        <v>10098</v>
      </c>
    </row>
    <row r="537" spans="1:16" ht="31.2" thickBot="1">
      <c r="A537" t="str">
        <f t="shared" si="8"/>
        <v>Acero crudo (convertidor)</v>
      </c>
      <c r="B537" s="142" t="s">
        <v>1564</v>
      </c>
      <c r="D537" s="129" t="s">
        <v>2653</v>
      </c>
      <c r="E537" s="129" t="s">
        <v>3319</v>
      </c>
      <c r="F537" s="129" t="s">
        <v>4005</v>
      </c>
      <c r="G537" s="129" t="s">
        <v>4695</v>
      </c>
      <c r="H537" s="129" t="s">
        <v>5385</v>
      </c>
      <c r="I537" s="129" t="s">
        <v>6075</v>
      </c>
      <c r="J537" s="129" t="s">
        <v>6075</v>
      </c>
      <c r="K537" s="129" t="s">
        <v>6763</v>
      </c>
      <c r="L537" s="129" t="s">
        <v>7456</v>
      </c>
      <c r="M537" s="129" t="s">
        <v>8147</v>
      </c>
      <c r="N537" s="129" t="s">
        <v>8831</v>
      </c>
      <c r="O537" s="129" t="s">
        <v>9506</v>
      </c>
      <c r="P537" s="129" t="s">
        <v>10099</v>
      </c>
    </row>
    <row r="538" spans="1:16" ht="31.2" thickBot="1">
      <c r="A538" t="str">
        <f t="shared" si="8"/>
        <v>Acero crudo (horno eléctrico)</v>
      </c>
      <c r="B538" s="142" t="s">
        <v>1566</v>
      </c>
      <c r="D538" s="129" t="s">
        <v>2654</v>
      </c>
      <c r="E538" s="129" t="s">
        <v>3320</v>
      </c>
      <c r="F538" s="129" t="s">
        <v>4006</v>
      </c>
      <c r="G538" s="129" t="s">
        <v>4696</v>
      </c>
      <c r="H538" s="129" t="s">
        <v>5386</v>
      </c>
      <c r="I538" s="129" t="s">
        <v>6076</v>
      </c>
      <c r="J538" s="129" t="s">
        <v>6076</v>
      </c>
      <c r="K538" s="129" t="s">
        <v>6764</v>
      </c>
      <c r="L538" s="129" t="s">
        <v>7457</v>
      </c>
      <c r="M538" s="129" t="s">
        <v>8148</v>
      </c>
      <c r="N538" s="129" t="s">
        <v>8832</v>
      </c>
      <c r="O538" s="129" t="s">
        <v>9507</v>
      </c>
      <c r="P538" s="129" t="s">
        <v>10100</v>
      </c>
    </row>
    <row r="539" spans="1:16" ht="31.2" thickBot="1">
      <c r="A539" t="str">
        <f t="shared" si="8"/>
        <v>acero laminado en caliente</v>
      </c>
      <c r="B539" s="142" t="s">
        <v>1568</v>
      </c>
      <c r="D539" s="129" t="s">
        <v>2655</v>
      </c>
      <c r="E539" s="129" t="s">
        <v>3321</v>
      </c>
      <c r="F539" s="129" t="s">
        <v>4007</v>
      </c>
      <c r="G539" s="129" t="s">
        <v>4697</v>
      </c>
      <c r="H539" s="129" t="s">
        <v>5387</v>
      </c>
      <c r="I539" s="129" t="s">
        <v>6077</v>
      </c>
      <c r="J539" s="129" t="s">
        <v>6077</v>
      </c>
      <c r="K539" s="129" t="s">
        <v>6765</v>
      </c>
      <c r="L539" s="129" t="s">
        <v>7458</v>
      </c>
      <c r="M539" s="129" t="s">
        <v>8149</v>
      </c>
      <c r="N539" s="129" t="s">
        <v>8833</v>
      </c>
      <c r="O539" s="129" t="s">
        <v>9508</v>
      </c>
      <c r="P539" s="129" t="s">
        <v>10101</v>
      </c>
    </row>
    <row r="540" spans="1:16" ht="21" thickBot="1">
      <c r="A540" t="str">
        <f t="shared" si="8"/>
        <v>tubo de acero</v>
      </c>
      <c r="B540" s="142" t="s">
        <v>1570</v>
      </c>
      <c r="D540" s="129" t="s">
        <v>2656</v>
      </c>
      <c r="E540" s="129" t="s">
        <v>1570</v>
      </c>
      <c r="F540" s="129" t="s">
        <v>4008</v>
      </c>
      <c r="G540" s="129" t="s">
        <v>4698</v>
      </c>
      <c r="H540" s="129" t="s">
        <v>5388</v>
      </c>
      <c r="I540" s="129" t="s">
        <v>6078</v>
      </c>
      <c r="J540" s="129" t="s">
        <v>6078</v>
      </c>
      <c r="K540" s="129" t="s">
        <v>6766</v>
      </c>
      <c r="L540" s="129" t="s">
        <v>7459</v>
      </c>
      <c r="M540" s="129" t="s">
        <v>8150</v>
      </c>
      <c r="N540" s="129" t="s">
        <v>8834</v>
      </c>
      <c r="O540" s="129" t="s">
        <v>9509</v>
      </c>
      <c r="P540" s="129" t="s">
        <v>10102</v>
      </c>
    </row>
    <row r="541" spans="1:16" ht="31.2" thickBot="1">
      <c r="A541" t="str">
        <f t="shared" si="8"/>
        <v>acero acabado en frio</v>
      </c>
      <c r="B541" s="142" t="s">
        <v>47</v>
      </c>
      <c r="D541" s="129" t="s">
        <v>2657</v>
      </c>
      <c r="E541" s="129" t="s">
        <v>3322</v>
      </c>
      <c r="F541" s="129" t="s">
        <v>4009</v>
      </c>
      <c r="G541" s="129" t="s">
        <v>4699</v>
      </c>
      <c r="H541" s="129" t="s">
        <v>5389</v>
      </c>
      <c r="I541" s="129" t="s">
        <v>6079</v>
      </c>
      <c r="J541" s="129" t="s">
        <v>6079</v>
      </c>
      <c r="K541" s="129" t="s">
        <v>6767</v>
      </c>
      <c r="L541" s="129" t="s">
        <v>7460</v>
      </c>
      <c r="M541" s="129" t="s">
        <v>8151</v>
      </c>
      <c r="N541" s="129" t="s">
        <v>8835</v>
      </c>
      <c r="O541" s="129" t="s">
        <v>9510</v>
      </c>
      <c r="P541" s="129" t="s">
        <v>10103</v>
      </c>
    </row>
    <row r="542" spans="1:16" ht="21" thickBot="1">
      <c r="A542" t="str">
        <f t="shared" si="8"/>
        <v>acero chapado</v>
      </c>
      <c r="B542" s="142" t="s">
        <v>1573</v>
      </c>
      <c r="D542" s="129" t="s">
        <v>2658</v>
      </c>
      <c r="E542" s="129" t="s">
        <v>3323</v>
      </c>
      <c r="F542" s="129" t="s">
        <v>4010</v>
      </c>
      <c r="G542" s="129" t="s">
        <v>4700</v>
      </c>
      <c r="H542" s="129" t="s">
        <v>5390</v>
      </c>
      <c r="I542" s="129" t="s">
        <v>6080</v>
      </c>
      <c r="J542" s="129" t="s">
        <v>6080</v>
      </c>
      <c r="K542" s="129" t="s">
        <v>6768</v>
      </c>
      <c r="L542" s="129" t="s">
        <v>7461</v>
      </c>
      <c r="M542" s="129" t="s">
        <v>8152</v>
      </c>
      <c r="N542" s="129" t="s">
        <v>8836</v>
      </c>
      <c r="O542" s="129" t="s">
        <v>9511</v>
      </c>
      <c r="P542" s="129" t="s">
        <v>10104</v>
      </c>
    </row>
    <row r="543" spans="1:16" ht="41.4" thickBot="1">
      <c r="A543" t="str">
        <f t="shared" si="8"/>
        <v>fundición y acero forjado</v>
      </c>
      <c r="B543" s="142" t="s">
        <v>1575</v>
      </c>
      <c r="D543" s="129" t="s">
        <v>2659</v>
      </c>
      <c r="E543" s="129" t="s">
        <v>3324</v>
      </c>
      <c r="F543" s="129" t="s">
        <v>4011</v>
      </c>
      <c r="G543" s="129" t="s">
        <v>4701</v>
      </c>
      <c r="H543" s="129" t="s">
        <v>5391</v>
      </c>
      <c r="I543" s="129" t="s">
        <v>6081</v>
      </c>
      <c r="J543" s="129" t="s">
        <v>6081</v>
      </c>
      <c r="K543" s="129" t="s">
        <v>6769</v>
      </c>
      <c r="L543" s="129" t="s">
        <v>7462</v>
      </c>
      <c r="M543" s="129" t="s">
        <v>8153</v>
      </c>
      <c r="N543" s="129" t="s">
        <v>8837</v>
      </c>
      <c r="O543" s="129" t="s">
        <v>9512</v>
      </c>
      <c r="P543" s="129" t="s">
        <v>10105</v>
      </c>
    </row>
    <row r="544" spans="1:16" ht="21" thickBot="1">
      <c r="A544" t="str">
        <f t="shared" si="8"/>
        <v>tubería de hierro fundido</v>
      </c>
      <c r="B544" s="142" t="s">
        <v>1577</v>
      </c>
      <c r="D544" s="129" t="s">
        <v>2660</v>
      </c>
      <c r="E544" s="129" t="s">
        <v>3325</v>
      </c>
      <c r="F544" s="129" t="s">
        <v>4012</v>
      </c>
      <c r="G544" s="129" t="s">
        <v>4702</v>
      </c>
      <c r="H544" s="129" t="s">
        <v>5392</v>
      </c>
      <c r="I544" s="129" t="s">
        <v>6082</v>
      </c>
      <c r="J544" s="129" t="s">
        <v>6082</v>
      </c>
      <c r="K544" s="129" t="s">
        <v>6770</v>
      </c>
      <c r="L544" s="129" t="s">
        <v>7463</v>
      </c>
      <c r="M544" s="129" t="s">
        <v>8154</v>
      </c>
      <c r="N544" s="129" t="s">
        <v>8838</v>
      </c>
      <c r="O544" s="129" t="s">
        <v>9513</v>
      </c>
      <c r="P544" s="129" t="s">
        <v>10106</v>
      </c>
    </row>
    <row r="545" spans="1:16" ht="51.6" thickBot="1">
      <c r="A545" t="str">
        <f t="shared" si="8"/>
        <v>Productos de hierro fundido/Productos forjados (hierro)</v>
      </c>
      <c r="B545" s="142" t="s">
        <v>1579</v>
      </c>
      <c r="D545" s="129" t="s">
        <v>2661</v>
      </c>
      <c r="E545" s="129" t="s">
        <v>3326</v>
      </c>
      <c r="F545" s="129" t="s">
        <v>4013</v>
      </c>
      <c r="G545" s="129" t="s">
        <v>4703</v>
      </c>
      <c r="H545" s="129" t="s">
        <v>5393</v>
      </c>
      <c r="I545" s="129" t="s">
        <v>6083</v>
      </c>
      <c r="J545" s="129" t="s">
        <v>6083</v>
      </c>
      <c r="K545" s="129" t="s">
        <v>6771</v>
      </c>
      <c r="L545" s="129" t="s">
        <v>7464</v>
      </c>
      <c r="M545" s="129" t="s">
        <v>8155</v>
      </c>
      <c r="N545" s="129" t="s">
        <v>8839</v>
      </c>
      <c r="O545" s="129" t="s">
        <v>9514</v>
      </c>
      <c r="P545" s="129" t="s">
        <v>10107</v>
      </c>
    </row>
    <row r="546" spans="1:16" ht="51.6" thickBot="1">
      <c r="A546" t="str">
        <f t="shared" si="8"/>
        <v>Industria de corte longitudinal de cizalla de acero</v>
      </c>
      <c r="B546" s="142" t="s">
        <v>1581</v>
      </c>
      <c r="D546" s="129" t="s">
        <v>2662</v>
      </c>
      <c r="E546" s="129" t="s">
        <v>3327</v>
      </c>
      <c r="F546" s="129" t="s">
        <v>4014</v>
      </c>
      <c r="G546" s="129" t="s">
        <v>4704</v>
      </c>
      <c r="H546" s="129" t="s">
        <v>5394</v>
      </c>
      <c r="I546" s="129" t="s">
        <v>6084</v>
      </c>
      <c r="J546" s="129" t="s">
        <v>6084</v>
      </c>
      <c r="K546" s="129" t="s">
        <v>6772</v>
      </c>
      <c r="L546" s="129" t="s">
        <v>7465</v>
      </c>
      <c r="M546" s="129" t="s">
        <v>8156</v>
      </c>
      <c r="N546" s="129" t="s">
        <v>8840</v>
      </c>
      <c r="O546" s="129" t="s">
        <v>9515</v>
      </c>
      <c r="P546" s="129" t="s">
        <v>10108</v>
      </c>
    </row>
    <row r="547" spans="1:16" ht="31.2" thickBot="1">
      <c r="A547" t="str">
        <f t="shared" si="8"/>
        <v>Otros productos de acero</v>
      </c>
      <c r="B547" s="142" t="s">
        <v>1293</v>
      </c>
      <c r="D547" s="129" t="s">
        <v>2467</v>
      </c>
      <c r="E547" s="129" t="s">
        <v>3144</v>
      </c>
      <c r="F547" s="129" t="s">
        <v>3816</v>
      </c>
      <c r="G547" s="129" t="s">
        <v>4511</v>
      </c>
      <c r="H547" s="129" t="s">
        <v>5202</v>
      </c>
      <c r="I547" s="129" t="s">
        <v>5889</v>
      </c>
      <c r="J547" s="129" t="s">
        <v>5889</v>
      </c>
      <c r="K547" s="129" t="s">
        <v>6578</v>
      </c>
      <c r="L547" s="129" t="s">
        <v>7272</v>
      </c>
      <c r="M547" s="129" t="s">
        <v>7963</v>
      </c>
      <c r="N547" s="129" t="s">
        <v>8649</v>
      </c>
      <c r="O547" s="129" t="s">
        <v>9321</v>
      </c>
      <c r="P547" s="129" t="s">
        <v>9950</v>
      </c>
    </row>
    <row r="548" spans="1:16" ht="18.600000000000001" thickBot="1">
      <c r="A548" t="str">
        <f t="shared" si="8"/>
        <v>cobre</v>
      </c>
      <c r="B548" s="142" t="s">
        <v>106</v>
      </c>
      <c r="D548" s="129" t="s">
        <v>2223</v>
      </c>
      <c r="E548" s="129" t="s">
        <v>106</v>
      </c>
      <c r="F548" s="129" t="s">
        <v>3572</v>
      </c>
      <c r="G548" s="129" t="s">
        <v>4269</v>
      </c>
      <c r="H548" s="129" t="s">
        <v>4957</v>
      </c>
      <c r="I548" s="129" t="s">
        <v>5647</v>
      </c>
      <c r="J548" s="129" t="s">
        <v>5647</v>
      </c>
      <c r="K548" s="129" t="s">
        <v>6338</v>
      </c>
      <c r="L548" s="129" t="s">
        <v>7027</v>
      </c>
      <c r="M548" s="129" t="s">
        <v>7719</v>
      </c>
      <c r="N548" s="129" t="s">
        <v>8410</v>
      </c>
      <c r="O548" s="129" t="s">
        <v>9091</v>
      </c>
      <c r="P548" s="129" t="s">
        <v>9756</v>
      </c>
    </row>
    <row r="549" spans="1:16" ht="41.4" thickBot="1">
      <c r="A549" t="str">
        <f t="shared" si="8"/>
        <v>Plomo y zinc (incluido el reciclado)</v>
      </c>
      <c r="B549" s="142" t="s">
        <v>1585</v>
      </c>
      <c r="D549" s="129" t="s">
        <v>2663</v>
      </c>
      <c r="E549" s="129" t="s">
        <v>3328</v>
      </c>
      <c r="F549" s="129" t="s">
        <v>4015</v>
      </c>
      <c r="G549" s="129" t="s">
        <v>4705</v>
      </c>
      <c r="H549" s="129" t="s">
        <v>5395</v>
      </c>
      <c r="I549" s="129" t="s">
        <v>6085</v>
      </c>
      <c r="J549" s="129" t="s">
        <v>6085</v>
      </c>
      <c r="K549" s="129" t="s">
        <v>6773</v>
      </c>
      <c r="L549" s="129" t="s">
        <v>7466</v>
      </c>
      <c r="M549" s="129" t="s">
        <v>8157</v>
      </c>
      <c r="N549" s="129" t="s">
        <v>8841</v>
      </c>
      <c r="O549" s="129" t="s">
        <v>9516</v>
      </c>
      <c r="P549" s="129" t="s">
        <v>10109</v>
      </c>
    </row>
    <row r="550" spans="1:16" ht="31.2" thickBot="1">
      <c r="A550" t="str">
        <f t="shared" si="8"/>
        <v>Aluminio (incluso reciclado)</v>
      </c>
      <c r="B550" s="142" t="s">
        <v>1587</v>
      </c>
      <c r="D550" s="129" t="s">
        <v>2664</v>
      </c>
      <c r="E550" s="129" t="s">
        <v>3329</v>
      </c>
      <c r="F550" s="129" t="s">
        <v>4016</v>
      </c>
      <c r="G550" s="129" t="s">
        <v>4706</v>
      </c>
      <c r="H550" s="129" t="s">
        <v>5396</v>
      </c>
      <c r="I550" s="129" t="s">
        <v>6086</v>
      </c>
      <c r="J550" s="129" t="s">
        <v>6086</v>
      </c>
      <c r="K550" s="129" t="s">
        <v>6774</v>
      </c>
      <c r="L550" s="129" t="s">
        <v>7467</v>
      </c>
      <c r="M550" s="129" t="s">
        <v>8158</v>
      </c>
      <c r="N550" s="129" t="s">
        <v>8842</v>
      </c>
      <c r="O550" s="129" t="s">
        <v>9517</v>
      </c>
      <c r="P550" s="129" t="s">
        <v>10110</v>
      </c>
    </row>
    <row r="551" spans="1:16" ht="31.2" thickBot="1">
      <c r="A551" t="str">
        <f t="shared" si="8"/>
        <v>Otros lingotes de metales no ferrosos</v>
      </c>
      <c r="B551" s="142" t="s">
        <v>1589</v>
      </c>
      <c r="D551" s="129" t="s">
        <v>2665</v>
      </c>
      <c r="E551" s="129" t="s">
        <v>3330</v>
      </c>
      <c r="F551" s="129" t="s">
        <v>4017</v>
      </c>
      <c r="G551" s="129" t="s">
        <v>4707</v>
      </c>
      <c r="H551" s="129" t="s">
        <v>5397</v>
      </c>
      <c r="I551" s="129" t="s">
        <v>6087</v>
      </c>
      <c r="J551" s="129" t="s">
        <v>6087</v>
      </c>
      <c r="K551" s="129" t="s">
        <v>6775</v>
      </c>
      <c r="L551" s="129" t="s">
        <v>7468</v>
      </c>
      <c r="M551" s="129" t="s">
        <v>8159</v>
      </c>
      <c r="N551" s="129" t="s">
        <v>8843</v>
      </c>
      <c r="O551" s="129" t="s">
        <v>9518</v>
      </c>
      <c r="P551" s="129" t="s">
        <v>10111</v>
      </c>
    </row>
    <row r="552" spans="1:16" ht="31.2" thickBot="1">
      <c r="A552" t="str">
        <f t="shared" si="8"/>
        <v>Alambre/cable eléctrico</v>
      </c>
      <c r="B552" s="142" t="s">
        <v>1591</v>
      </c>
      <c r="D552" s="129" t="s">
        <v>2666</v>
      </c>
      <c r="E552" s="129" t="s">
        <v>3331</v>
      </c>
      <c r="F552" s="129" t="s">
        <v>4018</v>
      </c>
      <c r="G552" s="129" t="s">
        <v>4708</v>
      </c>
      <c r="H552" s="129" t="s">
        <v>5398</v>
      </c>
      <c r="I552" s="129" t="s">
        <v>6088</v>
      </c>
      <c r="J552" s="129" t="s">
        <v>6088</v>
      </c>
      <c r="K552" s="129" t="s">
        <v>6776</v>
      </c>
      <c r="L552" s="129" t="s">
        <v>7469</v>
      </c>
      <c r="M552" s="129" t="s">
        <v>8160</v>
      </c>
      <c r="N552" s="129" t="s">
        <v>8844</v>
      </c>
      <c r="O552" s="129" t="s">
        <v>9519</v>
      </c>
      <c r="P552" s="129" t="s">
        <v>10112</v>
      </c>
    </row>
    <row r="553" spans="1:16" ht="21" thickBot="1">
      <c r="A553" t="str">
        <f t="shared" si="8"/>
        <v>cable de fibra óptica</v>
      </c>
      <c r="B553" s="142" t="s">
        <v>1593</v>
      </c>
      <c r="D553" s="129" t="s">
        <v>2667</v>
      </c>
      <c r="E553" s="129" t="s">
        <v>3332</v>
      </c>
      <c r="F553" s="129" t="s">
        <v>4019</v>
      </c>
      <c r="G553" s="129" t="s">
        <v>4709</v>
      </c>
      <c r="H553" s="129" t="s">
        <v>5399</v>
      </c>
      <c r="I553" s="129" t="s">
        <v>6089</v>
      </c>
      <c r="J553" s="129" t="s">
        <v>6089</v>
      </c>
      <c r="K553" s="129" t="s">
        <v>6777</v>
      </c>
      <c r="L553" s="129" t="s">
        <v>7470</v>
      </c>
      <c r="M553" s="129" t="s">
        <v>8161</v>
      </c>
      <c r="N553" s="129" t="s">
        <v>8845</v>
      </c>
      <c r="O553" s="129" t="s">
        <v>9520</v>
      </c>
      <c r="P553" s="129" t="s">
        <v>10113</v>
      </c>
    </row>
    <row r="554" spans="1:16" ht="21" thickBot="1">
      <c r="A554" t="str">
        <f t="shared" si="8"/>
        <v>Productos de cobre</v>
      </c>
      <c r="B554" s="142" t="s">
        <v>1595</v>
      </c>
      <c r="D554" s="129" t="s">
        <v>2668</v>
      </c>
      <c r="E554" s="129" t="s">
        <v>3333</v>
      </c>
      <c r="F554" s="129" t="s">
        <v>4020</v>
      </c>
      <c r="G554" s="129" t="s">
        <v>4710</v>
      </c>
      <c r="H554" s="129" t="s">
        <v>5400</v>
      </c>
      <c r="I554" s="129" t="s">
        <v>6090</v>
      </c>
      <c r="J554" s="129" t="s">
        <v>6090</v>
      </c>
      <c r="K554" s="129" t="s">
        <v>6778</v>
      </c>
      <c r="L554" s="129" t="s">
        <v>7471</v>
      </c>
      <c r="M554" s="129" t="s">
        <v>8162</v>
      </c>
      <c r="N554" s="129" t="s">
        <v>8846</v>
      </c>
      <c r="O554" s="129" t="s">
        <v>9521</v>
      </c>
      <c r="P554" s="129" t="s">
        <v>10114</v>
      </c>
    </row>
    <row r="555" spans="1:16" ht="31.2" thickBot="1">
      <c r="A555" t="str">
        <f t="shared" si="8"/>
        <v>productos laminados de aluminio</v>
      </c>
      <c r="B555" s="142" t="s">
        <v>1597</v>
      </c>
      <c r="D555" s="129" t="s">
        <v>2669</v>
      </c>
      <c r="E555" s="129" t="s">
        <v>3334</v>
      </c>
      <c r="F555" s="129" t="s">
        <v>4021</v>
      </c>
      <c r="G555" s="129" t="s">
        <v>4711</v>
      </c>
      <c r="H555" s="129" t="s">
        <v>5401</v>
      </c>
      <c r="I555" s="129" t="s">
        <v>6091</v>
      </c>
      <c r="J555" s="129" t="s">
        <v>6091</v>
      </c>
      <c r="K555" s="129" t="s">
        <v>6779</v>
      </c>
      <c r="L555" s="129" t="s">
        <v>7472</v>
      </c>
      <c r="M555" s="129" t="s">
        <v>8163</v>
      </c>
      <c r="N555" s="129" t="s">
        <v>8847</v>
      </c>
      <c r="O555" s="129" t="s">
        <v>9522</v>
      </c>
      <c r="P555" s="129" t="s">
        <v>10115</v>
      </c>
    </row>
    <row r="556" spans="1:16" ht="41.4" thickBot="1">
      <c r="A556" t="str">
        <f t="shared" si="8"/>
        <v>Materiales de metales no ferrosos</v>
      </c>
      <c r="B556" s="142" t="s">
        <v>1599</v>
      </c>
      <c r="D556" s="129" t="s">
        <v>2670</v>
      </c>
      <c r="E556" s="129" t="s">
        <v>3335</v>
      </c>
      <c r="F556" s="129" t="s">
        <v>4022</v>
      </c>
      <c r="G556" s="129" t="s">
        <v>4712</v>
      </c>
      <c r="H556" s="129" t="s">
        <v>5402</v>
      </c>
      <c r="I556" s="129" t="s">
        <v>6092</v>
      </c>
      <c r="J556" s="129" t="s">
        <v>6092</v>
      </c>
      <c r="K556" s="129" t="s">
        <v>6780</v>
      </c>
      <c r="L556" s="129" t="s">
        <v>7473</v>
      </c>
      <c r="M556" s="129" t="s">
        <v>8164</v>
      </c>
      <c r="N556" s="129" t="s">
        <v>8848</v>
      </c>
      <c r="O556" s="129" t="s">
        <v>9523</v>
      </c>
      <c r="P556" s="129" t="s">
        <v>10116</v>
      </c>
    </row>
    <row r="557" spans="1:16" ht="21" thickBot="1">
      <c r="A557" t="str">
        <f t="shared" si="8"/>
        <v>combustible nuclear</v>
      </c>
      <c r="B557" s="142" t="s">
        <v>1601</v>
      </c>
      <c r="D557" s="129" t="s">
        <v>2671</v>
      </c>
      <c r="E557" s="129" t="s">
        <v>1601</v>
      </c>
      <c r="F557" s="129" t="s">
        <v>4023</v>
      </c>
      <c r="G557" s="129" t="s">
        <v>4713</v>
      </c>
      <c r="H557" s="129" t="s">
        <v>5403</v>
      </c>
      <c r="I557" s="129" t="s">
        <v>6093</v>
      </c>
      <c r="J557" s="129" t="s">
        <v>6093</v>
      </c>
      <c r="K557" s="129" t="s">
        <v>6781</v>
      </c>
      <c r="L557" s="129" t="s">
        <v>7474</v>
      </c>
      <c r="M557" s="129" t="s">
        <v>8165</v>
      </c>
      <c r="N557" s="129" t="s">
        <v>8849</v>
      </c>
      <c r="O557" s="129" t="s">
        <v>9524</v>
      </c>
      <c r="P557" s="129" t="s">
        <v>1601</v>
      </c>
    </row>
    <row r="558" spans="1:16" ht="41.4" thickBot="1">
      <c r="A558" t="str">
        <f t="shared" si="8"/>
        <v>Otros productos de metales no ferrosos</v>
      </c>
      <c r="B558" s="142" t="s">
        <v>1603</v>
      </c>
      <c r="D558" s="129" t="s">
        <v>2672</v>
      </c>
      <c r="E558" s="129" t="s">
        <v>3336</v>
      </c>
      <c r="F558" s="129" t="s">
        <v>4024</v>
      </c>
      <c r="G558" s="129" t="s">
        <v>4714</v>
      </c>
      <c r="H558" s="129" t="s">
        <v>5404</v>
      </c>
      <c r="I558" s="129" t="s">
        <v>6094</v>
      </c>
      <c r="J558" s="129" t="s">
        <v>6094</v>
      </c>
      <c r="K558" s="129" t="s">
        <v>6782</v>
      </c>
      <c r="L558" s="129" t="s">
        <v>7475</v>
      </c>
      <c r="M558" s="129" t="s">
        <v>8166</v>
      </c>
      <c r="N558" s="129" t="s">
        <v>8850</v>
      </c>
      <c r="O558" s="129" t="s">
        <v>9525</v>
      </c>
      <c r="P558" s="129" t="s">
        <v>10117</v>
      </c>
    </row>
    <row r="559" spans="1:16" ht="41.4" thickBot="1">
      <c r="A559" t="str">
        <f t="shared" si="8"/>
        <v>productos metalicos para la construccion</v>
      </c>
      <c r="B559" s="142" t="s">
        <v>1605</v>
      </c>
      <c r="D559" s="129" t="s">
        <v>2673</v>
      </c>
      <c r="E559" s="129" t="s">
        <v>3337</v>
      </c>
      <c r="F559" s="129" t="s">
        <v>4025</v>
      </c>
      <c r="G559" s="129" t="s">
        <v>4715</v>
      </c>
      <c r="H559" s="129" t="s">
        <v>5405</v>
      </c>
      <c r="I559" s="129" t="s">
        <v>6095</v>
      </c>
      <c r="J559" s="129" t="s">
        <v>6095</v>
      </c>
      <c r="K559" s="129" t="s">
        <v>6783</v>
      </c>
      <c r="L559" s="129" t="s">
        <v>7476</v>
      </c>
      <c r="M559" s="129" t="s">
        <v>8167</v>
      </c>
      <c r="N559" s="129" t="s">
        <v>8851</v>
      </c>
      <c r="O559" s="129" t="s">
        <v>9526</v>
      </c>
      <c r="P559" s="129" t="s">
        <v>10118</v>
      </c>
    </row>
    <row r="560" spans="1:16" ht="41.4" thickBot="1">
      <c r="A560" t="str">
        <f t="shared" si="8"/>
        <v>productos metalicos arquitectonicos</v>
      </c>
      <c r="B560" s="142" t="s">
        <v>1607</v>
      </c>
      <c r="D560" s="129" t="s">
        <v>2674</v>
      </c>
      <c r="E560" s="129" t="s">
        <v>3337</v>
      </c>
      <c r="F560" s="129" t="s">
        <v>4026</v>
      </c>
      <c r="G560" s="129" t="s">
        <v>4716</v>
      </c>
      <c r="H560" s="129" t="s">
        <v>5406</v>
      </c>
      <c r="I560" s="129" t="s">
        <v>6096</v>
      </c>
      <c r="J560" s="129" t="s">
        <v>6096</v>
      </c>
      <c r="K560" s="129" t="s">
        <v>6784</v>
      </c>
      <c r="L560" s="129" t="s">
        <v>7477</v>
      </c>
      <c r="M560" s="129" t="s">
        <v>8168</v>
      </c>
      <c r="N560" s="129" t="s">
        <v>8852</v>
      </c>
      <c r="O560" s="129" t="s">
        <v>9527</v>
      </c>
      <c r="P560" s="129" t="s">
        <v>10118</v>
      </c>
    </row>
    <row r="561" spans="1:16" ht="61.8" thickBot="1">
      <c r="A561" t="str">
        <f t="shared" si="8"/>
        <v>Equipos de gas/petróleo/equipos de calefacción/cocina</v>
      </c>
      <c r="B561" s="142" t="s">
        <v>1609</v>
      </c>
      <c r="D561" s="129" t="s">
        <v>2675</v>
      </c>
      <c r="E561" s="129" t="s">
        <v>3338</v>
      </c>
      <c r="F561" s="129" t="s">
        <v>4027</v>
      </c>
      <c r="G561" s="129" t="s">
        <v>4717</v>
      </c>
      <c r="H561" s="129" t="s">
        <v>5407</v>
      </c>
      <c r="I561" s="129" t="s">
        <v>6097</v>
      </c>
      <c r="J561" s="129" t="s">
        <v>6097</v>
      </c>
      <c r="K561" s="129" t="s">
        <v>6785</v>
      </c>
      <c r="L561" s="129" t="s">
        <v>7478</v>
      </c>
      <c r="M561" s="129" t="s">
        <v>8169</v>
      </c>
      <c r="N561" s="129" t="s">
        <v>8853</v>
      </c>
      <c r="O561" s="129" t="s">
        <v>9528</v>
      </c>
      <c r="P561" s="129" t="s">
        <v>10119</v>
      </c>
    </row>
    <row r="562" spans="1:16" ht="41.4" thickBot="1">
      <c r="A562" t="str">
        <f t="shared" si="8"/>
        <v>Pernos, tuercas, remaches, resortes</v>
      </c>
      <c r="B562" s="142" t="s">
        <v>1611</v>
      </c>
      <c r="D562" s="129" t="s">
        <v>2676</v>
      </c>
      <c r="E562" s="129" t="s">
        <v>3339</v>
      </c>
      <c r="F562" s="129" t="s">
        <v>4028</v>
      </c>
      <c r="G562" s="129" t="s">
        <v>4718</v>
      </c>
      <c r="H562" s="129" t="s">
        <v>5408</v>
      </c>
      <c r="I562" s="129" t="s">
        <v>6098</v>
      </c>
      <c r="J562" s="129" t="s">
        <v>6098</v>
      </c>
      <c r="K562" s="129" t="s">
        <v>6786</v>
      </c>
      <c r="L562" s="129" t="s">
        <v>7479</v>
      </c>
      <c r="M562" s="129" t="s">
        <v>8170</v>
      </c>
      <c r="N562" s="129" t="s">
        <v>8854</v>
      </c>
      <c r="O562" s="129" t="s">
        <v>9529</v>
      </c>
      <c r="P562" s="129" t="s">
        <v>10120</v>
      </c>
    </row>
    <row r="563" spans="1:16" ht="61.8" thickBot="1">
      <c r="A563" t="str">
        <f t="shared" si="8"/>
        <v>Fabricación de envases y latas de metal productos de chapa</v>
      </c>
      <c r="B563" s="142" t="s">
        <v>1613</v>
      </c>
      <c r="D563" s="129" t="s">
        <v>2677</v>
      </c>
      <c r="E563" s="129" t="s">
        <v>3340</v>
      </c>
      <c r="F563" s="129" t="s">
        <v>4029</v>
      </c>
      <c r="G563" s="129" t="s">
        <v>4719</v>
      </c>
      <c r="H563" s="129" t="s">
        <v>5409</v>
      </c>
      <c r="I563" s="129" t="s">
        <v>6099</v>
      </c>
      <c r="J563" s="129" t="s">
        <v>6099</v>
      </c>
      <c r="K563" s="129" t="s">
        <v>6787</v>
      </c>
      <c r="L563" s="129" t="s">
        <v>7480</v>
      </c>
      <c r="M563" s="129" t="s">
        <v>8171</v>
      </c>
      <c r="N563" s="129" t="s">
        <v>8855</v>
      </c>
      <c r="O563" s="129" t="s">
        <v>9530</v>
      </c>
      <c r="P563" s="129" t="s">
        <v>10121</v>
      </c>
    </row>
    <row r="564" spans="1:16" ht="61.8" thickBot="1">
      <c r="A564" t="str">
        <f t="shared" si="8"/>
        <v>Accesorios de fontanería, polvos y productos metálicos, herramientas</v>
      </c>
      <c r="B564" s="142" t="s">
        <v>1615</v>
      </c>
      <c r="D564" s="129" t="s">
        <v>2678</v>
      </c>
      <c r="E564" s="129" t="s">
        <v>3341</v>
      </c>
      <c r="F564" s="129" t="s">
        <v>4030</v>
      </c>
      <c r="G564" s="129" t="s">
        <v>4720</v>
      </c>
      <c r="H564" s="129" t="s">
        <v>5410</v>
      </c>
      <c r="I564" s="129" t="s">
        <v>6100</v>
      </c>
      <c r="J564" s="129" t="s">
        <v>6100</v>
      </c>
      <c r="K564" s="129" t="s">
        <v>6788</v>
      </c>
      <c r="L564" s="129" t="s">
        <v>7481</v>
      </c>
      <c r="M564" s="129" t="s">
        <v>8172</v>
      </c>
      <c r="N564" s="129" t="s">
        <v>8856</v>
      </c>
      <c r="O564" s="129" t="s">
        <v>9531</v>
      </c>
      <c r="P564" s="129" t="s">
        <v>10122</v>
      </c>
    </row>
    <row r="565" spans="1:16" ht="31.2" thickBot="1">
      <c r="A565" t="str">
        <f t="shared" si="8"/>
        <v>Otros productos metálicos</v>
      </c>
      <c r="B565" s="142" t="s">
        <v>1308</v>
      </c>
      <c r="D565" s="129" t="s">
        <v>2471</v>
      </c>
      <c r="E565" s="129" t="s">
        <v>3148</v>
      </c>
      <c r="F565" s="129" t="s">
        <v>3820</v>
      </c>
      <c r="G565" s="129" t="s">
        <v>4515</v>
      </c>
      <c r="H565" s="129" t="s">
        <v>5206</v>
      </c>
      <c r="I565" s="129" t="s">
        <v>5893</v>
      </c>
      <c r="J565" s="129" t="s">
        <v>5893</v>
      </c>
      <c r="K565" s="129" t="s">
        <v>6582</v>
      </c>
      <c r="L565" s="129" t="s">
        <v>7276</v>
      </c>
      <c r="M565" s="129" t="s">
        <v>7967</v>
      </c>
      <c r="N565" s="129" t="s">
        <v>8653</v>
      </c>
      <c r="O565" s="129" t="s">
        <v>9325</v>
      </c>
      <c r="P565" s="129" t="s">
        <v>9954</v>
      </c>
    </row>
    <row r="566" spans="1:16" ht="21" thickBot="1">
      <c r="A566" t="str">
        <f t="shared" si="8"/>
        <v>caldera</v>
      </c>
      <c r="B566" s="142" t="s">
        <v>1618</v>
      </c>
      <c r="D566" s="129" t="s">
        <v>2679</v>
      </c>
      <c r="E566" s="129" t="s">
        <v>3342</v>
      </c>
      <c r="F566" s="129" t="s">
        <v>4031</v>
      </c>
      <c r="G566" s="129" t="s">
        <v>4721</v>
      </c>
      <c r="H566" s="129" t="s">
        <v>5411</v>
      </c>
      <c r="I566" s="129" t="s">
        <v>6101</v>
      </c>
      <c r="J566" s="129" t="s">
        <v>6101</v>
      </c>
      <c r="K566" s="129" t="s">
        <v>6789</v>
      </c>
      <c r="L566" s="129" t="s">
        <v>7482</v>
      </c>
      <c r="M566" s="129" t="s">
        <v>8173</v>
      </c>
      <c r="N566" s="129" t="s">
        <v>8857</v>
      </c>
      <c r="O566" s="129" t="s">
        <v>9532</v>
      </c>
      <c r="P566" s="129" t="s">
        <v>10123</v>
      </c>
    </row>
    <row r="567" spans="1:16" ht="18.600000000000001" thickBot="1">
      <c r="A567" t="str">
        <f t="shared" si="8"/>
        <v>turbina</v>
      </c>
      <c r="B567" s="142" t="s">
        <v>1620</v>
      </c>
      <c r="D567" s="129" t="s">
        <v>2680</v>
      </c>
      <c r="E567" s="129" t="s">
        <v>3343</v>
      </c>
      <c r="F567" s="129" t="s">
        <v>4032</v>
      </c>
      <c r="G567" s="129" t="s">
        <v>4722</v>
      </c>
      <c r="H567" s="129" t="s">
        <v>5412</v>
      </c>
      <c r="I567" s="129" t="s">
        <v>6102</v>
      </c>
      <c r="J567" s="129" t="s">
        <v>6102</v>
      </c>
      <c r="K567" s="129" t="s">
        <v>6790</v>
      </c>
      <c r="L567" s="129" t="s">
        <v>7483</v>
      </c>
      <c r="M567" s="129" t="s">
        <v>8174</v>
      </c>
      <c r="N567" s="129" t="s">
        <v>8858</v>
      </c>
      <c r="O567" s="129" t="s">
        <v>5412</v>
      </c>
      <c r="P567" s="129" t="s">
        <v>10124</v>
      </c>
    </row>
    <row r="568" spans="1:16" ht="21" thickBot="1">
      <c r="A568" t="str">
        <f t="shared" si="8"/>
        <v>fuerza motriz</v>
      </c>
      <c r="B568" s="142" t="s">
        <v>1622</v>
      </c>
      <c r="D568" s="129" t="s">
        <v>2681</v>
      </c>
      <c r="E568" s="129" t="s">
        <v>1622</v>
      </c>
      <c r="F568" s="129" t="s">
        <v>4033</v>
      </c>
      <c r="G568" s="129" t="s">
        <v>4723</v>
      </c>
      <c r="H568" s="129" t="s">
        <v>5413</v>
      </c>
      <c r="I568" s="129" t="s">
        <v>6103</v>
      </c>
      <c r="J568" s="129" t="s">
        <v>6103</v>
      </c>
      <c r="K568" s="129" t="s">
        <v>6791</v>
      </c>
      <c r="L568" s="129" t="s">
        <v>7484</v>
      </c>
      <c r="M568" s="129" t="s">
        <v>8175</v>
      </c>
      <c r="N568" s="129" t="s">
        <v>8859</v>
      </c>
      <c r="O568" s="129" t="s">
        <v>9533</v>
      </c>
      <c r="P568" s="129" t="s">
        <v>10125</v>
      </c>
    </row>
    <row r="569" spans="1:16" ht="21" thickBot="1">
      <c r="A569" t="str">
        <f t="shared" si="8"/>
        <v>bomba/compresor</v>
      </c>
      <c r="B569" s="142" t="s">
        <v>78</v>
      </c>
      <c r="D569" s="129" t="s">
        <v>2682</v>
      </c>
      <c r="E569" s="129" t="s">
        <v>3344</v>
      </c>
      <c r="F569" s="129" t="s">
        <v>4034</v>
      </c>
      <c r="G569" s="129" t="s">
        <v>4724</v>
      </c>
      <c r="H569" s="129" t="s">
        <v>5414</v>
      </c>
      <c r="I569" s="129" t="s">
        <v>6104</v>
      </c>
      <c r="J569" s="129" t="s">
        <v>6104</v>
      </c>
      <c r="K569" s="129" t="s">
        <v>6792</v>
      </c>
      <c r="L569" s="129" t="s">
        <v>7485</v>
      </c>
      <c r="M569" s="129" t="s">
        <v>8176</v>
      </c>
      <c r="N569" s="129" t="s">
        <v>8860</v>
      </c>
      <c r="O569" s="129" t="s">
        <v>9534</v>
      </c>
      <c r="P569" s="129" t="s">
        <v>10126</v>
      </c>
    </row>
    <row r="570" spans="1:16" ht="31.2" thickBot="1">
      <c r="A570" t="str">
        <f t="shared" si="8"/>
        <v>máquina de manejo de materiales</v>
      </c>
      <c r="B570" s="142" t="s">
        <v>1625</v>
      </c>
      <c r="D570" s="129" t="s">
        <v>2683</v>
      </c>
      <c r="E570" s="129" t="s">
        <v>3345</v>
      </c>
      <c r="F570" s="129" t="s">
        <v>4035</v>
      </c>
      <c r="G570" s="129" t="s">
        <v>4725</v>
      </c>
      <c r="H570" s="129" t="s">
        <v>5415</v>
      </c>
      <c r="I570" s="129" t="s">
        <v>6105</v>
      </c>
      <c r="J570" s="129" t="s">
        <v>6105</v>
      </c>
      <c r="K570" s="129" t="s">
        <v>6793</v>
      </c>
      <c r="L570" s="129" t="s">
        <v>7486</v>
      </c>
      <c r="M570" s="129" t="s">
        <v>8177</v>
      </c>
      <c r="N570" s="129" t="s">
        <v>8861</v>
      </c>
      <c r="O570" s="129" t="s">
        <v>9535</v>
      </c>
      <c r="P570" s="129" t="s">
        <v>10127</v>
      </c>
    </row>
    <row r="571" spans="1:16" ht="72" thickBot="1">
      <c r="A571" t="str">
        <f t="shared" si="8"/>
        <v>Refrigerador/dispositivo de ajuste de temperatura y humedad</v>
      </c>
      <c r="B571" s="142" t="s">
        <v>1627</v>
      </c>
      <c r="D571" s="129" t="s">
        <v>2684</v>
      </c>
      <c r="E571" s="129" t="s">
        <v>3346</v>
      </c>
      <c r="F571" s="129" t="s">
        <v>4036</v>
      </c>
      <c r="G571" s="129" t="s">
        <v>4726</v>
      </c>
      <c r="H571" s="129" t="s">
        <v>5416</v>
      </c>
      <c r="I571" s="129" t="s">
        <v>6106</v>
      </c>
      <c r="J571" s="129" t="s">
        <v>6106</v>
      </c>
      <c r="K571" s="129" t="s">
        <v>6794</v>
      </c>
      <c r="L571" s="129" t="s">
        <v>7487</v>
      </c>
      <c r="M571" s="129" t="s">
        <v>8178</v>
      </c>
      <c r="N571" s="129" t="s">
        <v>8862</v>
      </c>
      <c r="O571" s="129" t="s">
        <v>9536</v>
      </c>
      <c r="P571" s="129" t="s">
        <v>10128</v>
      </c>
    </row>
    <row r="572" spans="1:16" ht="18.600000000000001" thickBot="1">
      <c r="A572" t="str">
        <f t="shared" si="8"/>
        <v>Llevando</v>
      </c>
      <c r="B572" s="142" t="s">
        <v>1629</v>
      </c>
      <c r="D572" s="129" t="s">
        <v>2685</v>
      </c>
      <c r="E572" s="129" t="s">
        <v>3347</v>
      </c>
      <c r="F572" s="129" t="s">
        <v>4037</v>
      </c>
      <c r="G572" s="129" t="s">
        <v>4727</v>
      </c>
      <c r="H572" s="129" t="s">
        <v>5417</v>
      </c>
      <c r="I572" s="129" t="s">
        <v>6107</v>
      </c>
      <c r="J572" s="129" t="s">
        <v>6107</v>
      </c>
      <c r="K572" s="129" t="s">
        <v>6795</v>
      </c>
      <c r="L572" s="129" t="s">
        <v>7488</v>
      </c>
      <c r="M572" s="129" t="s">
        <v>8179</v>
      </c>
      <c r="N572" s="129" t="s">
        <v>8863</v>
      </c>
      <c r="O572" s="129" t="s">
        <v>9353</v>
      </c>
      <c r="P572" s="129" t="s">
        <v>10129</v>
      </c>
    </row>
    <row r="573" spans="1:16" ht="31.2" thickBot="1">
      <c r="A573" t="str">
        <f t="shared" si="8"/>
        <v>Otras máquinas de uso general</v>
      </c>
      <c r="B573" s="142" t="s">
        <v>1631</v>
      </c>
      <c r="D573" s="129" t="s">
        <v>2686</v>
      </c>
      <c r="E573" s="129" t="s">
        <v>3348</v>
      </c>
      <c r="F573" s="129" t="s">
        <v>4038</v>
      </c>
      <c r="G573" s="129" t="s">
        <v>4728</v>
      </c>
      <c r="H573" s="129" t="s">
        <v>5418</v>
      </c>
      <c r="I573" s="129" t="s">
        <v>6108</v>
      </c>
      <c r="J573" s="129" t="s">
        <v>6108</v>
      </c>
      <c r="K573" s="129" t="s">
        <v>6796</v>
      </c>
      <c r="L573" s="129" t="s">
        <v>7489</v>
      </c>
      <c r="M573" s="129" t="s">
        <v>8180</v>
      </c>
      <c r="N573" s="129" t="s">
        <v>8864</v>
      </c>
      <c r="O573" s="129" t="s">
        <v>9537</v>
      </c>
      <c r="P573" s="129" t="s">
        <v>10130</v>
      </c>
    </row>
    <row r="574" spans="1:16" ht="31.2" thickBot="1">
      <c r="A574" t="str">
        <f t="shared" si="8"/>
        <v>maquinaria de agricultura</v>
      </c>
      <c r="B574" s="142" t="s">
        <v>1633</v>
      </c>
      <c r="D574" s="129" t="s">
        <v>2687</v>
      </c>
      <c r="E574" s="129" t="s">
        <v>3349</v>
      </c>
      <c r="F574" s="129" t="s">
        <v>4039</v>
      </c>
      <c r="G574" s="129" t="s">
        <v>4729</v>
      </c>
      <c r="H574" s="129" t="s">
        <v>5419</v>
      </c>
      <c r="I574" s="129" t="s">
        <v>6109</v>
      </c>
      <c r="J574" s="129" t="s">
        <v>6109</v>
      </c>
      <c r="K574" s="129" t="s">
        <v>6797</v>
      </c>
      <c r="L574" s="129" t="s">
        <v>7490</v>
      </c>
      <c r="M574" s="129" t="s">
        <v>8181</v>
      </c>
      <c r="N574" s="129" t="s">
        <v>8865</v>
      </c>
      <c r="O574" s="129" t="s">
        <v>9538</v>
      </c>
      <c r="P574" s="129" t="s">
        <v>10131</v>
      </c>
    </row>
    <row r="575" spans="1:16" ht="41.4" thickBot="1">
      <c r="A575" t="str">
        <f t="shared" si="8"/>
        <v>Equipos de construcción y minería</v>
      </c>
      <c r="B575" s="142" t="s">
        <v>1635</v>
      </c>
      <c r="D575" s="129" t="s">
        <v>2688</v>
      </c>
      <c r="E575" s="129" t="s">
        <v>3350</v>
      </c>
      <c r="F575" s="129" t="s">
        <v>4040</v>
      </c>
      <c r="G575" s="129" t="s">
        <v>4730</v>
      </c>
      <c r="H575" s="129" t="s">
        <v>5420</v>
      </c>
      <c r="I575" s="129" t="s">
        <v>6110</v>
      </c>
      <c r="J575" s="129" t="s">
        <v>6110</v>
      </c>
      <c r="K575" s="129" t="s">
        <v>6798</v>
      </c>
      <c r="L575" s="129" t="s">
        <v>7491</v>
      </c>
      <c r="M575" s="129" t="s">
        <v>8182</v>
      </c>
      <c r="N575" s="129" t="s">
        <v>8866</v>
      </c>
      <c r="O575" s="129" t="s">
        <v>9539</v>
      </c>
      <c r="P575" s="129" t="s">
        <v>10132</v>
      </c>
    </row>
    <row r="576" spans="1:16" ht="21" thickBot="1">
      <c r="A576" t="str">
        <f t="shared" si="8"/>
        <v>maquinaria textil</v>
      </c>
      <c r="B576" s="142" t="s">
        <v>1637</v>
      </c>
      <c r="D576" s="129" t="s">
        <v>2689</v>
      </c>
      <c r="E576" s="129" t="s">
        <v>3351</v>
      </c>
      <c r="F576" s="129" t="s">
        <v>4041</v>
      </c>
      <c r="G576" s="129" t="s">
        <v>4731</v>
      </c>
      <c r="H576" s="129" t="s">
        <v>5421</v>
      </c>
      <c r="I576" s="129" t="s">
        <v>6111</v>
      </c>
      <c r="J576" s="129" t="s">
        <v>6111</v>
      </c>
      <c r="K576" s="129" t="s">
        <v>6799</v>
      </c>
      <c r="L576" s="129" t="s">
        <v>7492</v>
      </c>
      <c r="M576" s="129" t="s">
        <v>8183</v>
      </c>
      <c r="N576" s="129" t="s">
        <v>8867</v>
      </c>
      <c r="O576" s="129" t="s">
        <v>9540</v>
      </c>
      <c r="P576" s="129" t="s">
        <v>10133</v>
      </c>
    </row>
    <row r="577" spans="1:16" ht="51.6" thickBot="1">
      <c r="A577" t="str">
        <f t="shared" si="8"/>
        <v>Máquinas industriales relacionadas con la vida</v>
      </c>
      <c r="B577" s="142" t="s">
        <v>1639</v>
      </c>
      <c r="D577" s="129" t="s">
        <v>2690</v>
      </c>
      <c r="E577" s="129" t="s">
        <v>3352</v>
      </c>
      <c r="F577" s="129" t="s">
        <v>4042</v>
      </c>
      <c r="G577" s="129" t="s">
        <v>4732</v>
      </c>
      <c r="H577" s="129" t="s">
        <v>5422</v>
      </c>
      <c r="I577" s="129" t="s">
        <v>6112</v>
      </c>
      <c r="J577" s="129" t="s">
        <v>6112</v>
      </c>
      <c r="K577" s="129" t="s">
        <v>6800</v>
      </c>
      <c r="L577" s="129" t="s">
        <v>7493</v>
      </c>
      <c r="M577" s="129" t="s">
        <v>8184</v>
      </c>
      <c r="N577" s="129" t="s">
        <v>8868</v>
      </c>
      <c r="O577" s="129" t="s">
        <v>9541</v>
      </c>
      <c r="P577" s="129" t="s">
        <v>10134</v>
      </c>
    </row>
    <row r="578" spans="1:16" ht="21" thickBot="1">
      <c r="A578" t="str">
        <f t="shared" ref="A578:A641" si="9">J578</f>
        <v>maquinaria quimica</v>
      </c>
      <c r="B578" s="142" t="s">
        <v>1641</v>
      </c>
      <c r="D578" s="129" t="s">
        <v>2691</v>
      </c>
      <c r="E578" s="129" t="s">
        <v>3353</v>
      </c>
      <c r="F578" s="129" t="s">
        <v>4043</v>
      </c>
      <c r="G578" s="129" t="s">
        <v>4733</v>
      </c>
      <c r="H578" s="129" t="s">
        <v>5423</v>
      </c>
      <c r="I578" s="129" t="s">
        <v>6113</v>
      </c>
      <c r="J578" s="129" t="s">
        <v>6113</v>
      </c>
      <c r="K578" s="129" t="s">
        <v>6801</v>
      </c>
      <c r="L578" s="129" t="s">
        <v>7494</v>
      </c>
      <c r="M578" s="129" t="s">
        <v>8185</v>
      </c>
      <c r="N578" s="129" t="s">
        <v>8869</v>
      </c>
      <c r="O578" s="129" t="s">
        <v>9542</v>
      </c>
      <c r="P578" s="129" t="s">
        <v>10135</v>
      </c>
    </row>
    <row r="579" spans="1:16" ht="61.8" thickBot="1">
      <c r="A579" t="str">
        <f t="shared" si="9"/>
        <v>Equipos de fundición/Maquinaria de procesamiento de plástico</v>
      </c>
      <c r="B579" s="142" t="s">
        <v>1643</v>
      </c>
      <c r="D579" s="129" t="s">
        <v>2692</v>
      </c>
      <c r="E579" s="129" t="s">
        <v>3354</v>
      </c>
      <c r="F579" s="129" t="s">
        <v>4044</v>
      </c>
      <c r="G579" s="129" t="s">
        <v>4734</v>
      </c>
      <c r="H579" s="129" t="s">
        <v>5424</v>
      </c>
      <c r="I579" s="129" t="s">
        <v>6114</v>
      </c>
      <c r="J579" s="129" t="s">
        <v>6114</v>
      </c>
      <c r="K579" s="129" t="s">
        <v>6802</v>
      </c>
      <c r="L579" s="129" t="s">
        <v>7495</v>
      </c>
      <c r="M579" s="129" t="s">
        <v>8186</v>
      </c>
      <c r="N579" s="129" t="s">
        <v>8870</v>
      </c>
      <c r="O579" s="129" t="s">
        <v>9543</v>
      </c>
      <c r="P579" s="129" t="s">
        <v>10136</v>
      </c>
    </row>
    <row r="580" spans="1:16" ht="31.2" thickBot="1">
      <c r="A580" t="str">
        <f t="shared" si="9"/>
        <v>maquinas herramientas metalicas</v>
      </c>
      <c r="B580" s="142" t="s">
        <v>1645</v>
      </c>
      <c r="D580" s="129" t="s">
        <v>2693</v>
      </c>
      <c r="E580" s="129" t="s">
        <v>3355</v>
      </c>
      <c r="F580" s="129" t="s">
        <v>4045</v>
      </c>
      <c r="G580" s="129" t="s">
        <v>4735</v>
      </c>
      <c r="H580" s="129" t="s">
        <v>5425</v>
      </c>
      <c r="I580" s="129" t="s">
        <v>6115</v>
      </c>
      <c r="J580" s="129" t="s">
        <v>6115</v>
      </c>
      <c r="K580" s="129" t="s">
        <v>6803</v>
      </c>
      <c r="L580" s="129" t="s">
        <v>7496</v>
      </c>
      <c r="M580" s="129" t="s">
        <v>8187</v>
      </c>
      <c r="N580" s="129" t="s">
        <v>8871</v>
      </c>
      <c r="O580" s="129" t="s">
        <v>9544</v>
      </c>
      <c r="P580" s="129" t="s">
        <v>10137</v>
      </c>
    </row>
    <row r="581" spans="1:16" ht="41.4" thickBot="1">
      <c r="A581" t="str">
        <f t="shared" si="9"/>
        <v>maquinaria metalúrgica</v>
      </c>
      <c r="B581" s="142" t="s">
        <v>1647</v>
      </c>
      <c r="D581" s="129" t="s">
        <v>2694</v>
      </c>
      <c r="E581" s="129" t="s">
        <v>3356</v>
      </c>
      <c r="F581" s="129" t="s">
        <v>4046</v>
      </c>
      <c r="G581" s="129" t="s">
        <v>4736</v>
      </c>
      <c r="H581" s="129" t="s">
        <v>5426</v>
      </c>
      <c r="I581" s="129" t="s">
        <v>6116</v>
      </c>
      <c r="J581" s="129" t="s">
        <v>6116</v>
      </c>
      <c r="K581" s="129" t="s">
        <v>6804</v>
      </c>
      <c r="L581" s="129" t="s">
        <v>7497</v>
      </c>
      <c r="M581" s="129" t="s">
        <v>8188</v>
      </c>
      <c r="N581" s="129" t="s">
        <v>8872</v>
      </c>
      <c r="O581" s="129" t="s">
        <v>9545</v>
      </c>
      <c r="P581" s="129" t="s">
        <v>10138</v>
      </c>
    </row>
    <row r="582" spans="1:16" ht="21" thickBot="1">
      <c r="A582" t="str">
        <f t="shared" si="9"/>
        <v>Herramientas de máquina</v>
      </c>
      <c r="B582" s="142" t="s">
        <v>1649</v>
      </c>
      <c r="D582" s="129" t="s">
        <v>2695</v>
      </c>
      <c r="E582" s="129" t="s">
        <v>1649</v>
      </c>
      <c r="F582" s="129" t="s">
        <v>4047</v>
      </c>
      <c r="G582" s="129" t="s">
        <v>4737</v>
      </c>
      <c r="H582" s="129" t="s">
        <v>5427</v>
      </c>
      <c r="I582" s="129" t="s">
        <v>6117</v>
      </c>
      <c r="J582" s="129" t="s">
        <v>6117</v>
      </c>
      <c r="K582" s="129" t="s">
        <v>6805</v>
      </c>
      <c r="L582" s="129" t="s">
        <v>7498</v>
      </c>
      <c r="M582" s="129" t="s">
        <v>8189</v>
      </c>
      <c r="N582" s="129" t="s">
        <v>8873</v>
      </c>
      <c r="O582" s="129" t="s">
        <v>9546</v>
      </c>
      <c r="P582" s="129" t="s">
        <v>10139</v>
      </c>
    </row>
    <row r="583" spans="1:16" ht="41.4" thickBot="1">
      <c r="A583" t="str">
        <f t="shared" si="9"/>
        <v>Equipos de fabricación de semiconductores.</v>
      </c>
      <c r="B583" s="142" t="s">
        <v>1651</v>
      </c>
      <c r="D583" s="129" t="s">
        <v>2696</v>
      </c>
      <c r="E583" s="129" t="s">
        <v>3357</v>
      </c>
      <c r="F583" s="129" t="s">
        <v>4048</v>
      </c>
      <c r="G583" s="129" t="s">
        <v>4738</v>
      </c>
      <c r="H583" s="129" t="s">
        <v>5428</v>
      </c>
      <c r="I583" s="129" t="s">
        <v>6118</v>
      </c>
      <c r="J583" s="129" t="s">
        <v>6118</v>
      </c>
      <c r="K583" s="129" t="s">
        <v>6806</v>
      </c>
      <c r="L583" s="129" t="s">
        <v>7499</v>
      </c>
      <c r="M583" s="129" t="s">
        <v>8190</v>
      </c>
      <c r="N583" s="129" t="s">
        <v>8874</v>
      </c>
      <c r="O583" s="129" t="s">
        <v>9547</v>
      </c>
      <c r="P583" s="129" t="s">
        <v>10140</v>
      </c>
    </row>
    <row r="584" spans="1:16" ht="18.600000000000001" thickBot="1">
      <c r="A584" t="str">
        <f t="shared" si="9"/>
        <v>Moho</v>
      </c>
      <c r="B584" s="142" t="s">
        <v>1653</v>
      </c>
      <c r="D584" s="129" t="s">
        <v>2697</v>
      </c>
      <c r="E584" s="129" t="s">
        <v>3358</v>
      </c>
      <c r="F584" s="129" t="s">
        <v>4049</v>
      </c>
      <c r="G584" s="129" t="s">
        <v>4739</v>
      </c>
      <c r="H584" s="129" t="s">
        <v>5429</v>
      </c>
      <c r="I584" s="129" t="s">
        <v>6119</v>
      </c>
      <c r="J584" s="129" t="s">
        <v>6119</v>
      </c>
      <c r="K584" s="129" t="s">
        <v>6807</v>
      </c>
      <c r="L584" s="129" t="s">
        <v>7500</v>
      </c>
      <c r="M584" s="129" t="s">
        <v>8191</v>
      </c>
      <c r="N584" s="129" t="s">
        <v>8875</v>
      </c>
      <c r="O584" s="129" t="s">
        <v>9548</v>
      </c>
      <c r="P584" s="129" t="s">
        <v>3358</v>
      </c>
    </row>
    <row r="585" spans="1:16" ht="41.4" thickBot="1">
      <c r="A585" t="str">
        <f t="shared" si="9"/>
        <v>Equipos de vacío/Equipos de vacío</v>
      </c>
      <c r="B585" s="142" t="s">
        <v>1655</v>
      </c>
      <c r="D585" s="129" t="s">
        <v>2698</v>
      </c>
      <c r="E585" s="129" t="s">
        <v>3359</v>
      </c>
      <c r="F585" s="129" t="s">
        <v>4050</v>
      </c>
      <c r="G585" s="129" t="s">
        <v>4740</v>
      </c>
      <c r="H585" s="129" t="s">
        <v>5430</v>
      </c>
      <c r="I585" s="129" t="s">
        <v>6120</v>
      </c>
      <c r="J585" s="129" t="s">
        <v>6120</v>
      </c>
      <c r="K585" s="129" t="s">
        <v>6808</v>
      </c>
      <c r="L585" s="129" t="s">
        <v>7501</v>
      </c>
      <c r="M585" s="129" t="s">
        <v>8192</v>
      </c>
      <c r="N585" s="129" t="s">
        <v>8876</v>
      </c>
      <c r="O585" s="129" t="s">
        <v>9549</v>
      </c>
      <c r="P585" s="129" t="s">
        <v>10141</v>
      </c>
    </row>
    <row r="586" spans="1:16" ht="18.600000000000001" thickBot="1">
      <c r="A586" t="str">
        <f t="shared" si="9"/>
        <v>robot</v>
      </c>
      <c r="B586" s="142" t="s">
        <v>1657</v>
      </c>
      <c r="D586" s="129" t="s">
        <v>2699</v>
      </c>
      <c r="E586" s="129" t="s">
        <v>3360</v>
      </c>
      <c r="F586" s="129" t="s">
        <v>4051</v>
      </c>
      <c r="G586" s="129" t="s">
        <v>4741</v>
      </c>
      <c r="H586" s="129" t="s">
        <v>2699</v>
      </c>
      <c r="I586" s="129" t="s">
        <v>2699</v>
      </c>
      <c r="J586" s="129" t="s">
        <v>2699</v>
      </c>
      <c r="K586" s="129" t="s">
        <v>6809</v>
      </c>
      <c r="L586" s="129" t="s">
        <v>7502</v>
      </c>
      <c r="M586" s="129" t="s">
        <v>8193</v>
      </c>
      <c r="N586" s="129" t="s">
        <v>8877</v>
      </c>
      <c r="O586" s="129" t="s">
        <v>2699</v>
      </c>
      <c r="P586" s="129" t="s">
        <v>10142</v>
      </c>
    </row>
    <row r="587" spans="1:16" ht="31.2" thickBot="1">
      <c r="A587" t="str">
        <f t="shared" si="9"/>
        <v>Otras máquinas de producción</v>
      </c>
      <c r="B587" s="142" t="s">
        <v>1659</v>
      </c>
      <c r="D587" s="129" t="s">
        <v>2700</v>
      </c>
      <c r="E587" s="129" t="s">
        <v>3361</v>
      </c>
      <c r="F587" s="129" t="s">
        <v>4052</v>
      </c>
      <c r="G587" s="129" t="s">
        <v>4742</v>
      </c>
      <c r="H587" s="129" t="s">
        <v>5431</v>
      </c>
      <c r="I587" s="129" t="s">
        <v>6121</v>
      </c>
      <c r="J587" s="129" t="s">
        <v>6121</v>
      </c>
      <c r="K587" s="129" t="s">
        <v>6810</v>
      </c>
      <c r="L587" s="129" t="s">
        <v>7503</v>
      </c>
      <c r="M587" s="129" t="s">
        <v>8194</v>
      </c>
      <c r="N587" s="129" t="s">
        <v>8878</v>
      </c>
      <c r="O587" s="129" t="s">
        <v>9550</v>
      </c>
      <c r="P587" s="129" t="s">
        <v>10143</v>
      </c>
    </row>
    <row r="588" spans="1:16" ht="21" thickBot="1">
      <c r="A588" t="str">
        <f t="shared" si="9"/>
        <v>copiador</v>
      </c>
      <c r="B588" s="142" t="s">
        <v>1661</v>
      </c>
      <c r="D588" s="129" t="s">
        <v>2701</v>
      </c>
      <c r="E588" s="129" t="s">
        <v>3362</v>
      </c>
      <c r="F588" s="129" t="s">
        <v>4053</v>
      </c>
      <c r="G588" s="129" t="s">
        <v>4743</v>
      </c>
      <c r="H588" s="129" t="s">
        <v>5432</v>
      </c>
      <c r="I588" s="129" t="s">
        <v>6122</v>
      </c>
      <c r="J588" s="129" t="s">
        <v>6122</v>
      </c>
      <c r="K588" s="129" t="s">
        <v>6811</v>
      </c>
      <c r="L588" s="129" t="s">
        <v>7504</v>
      </c>
      <c r="M588" s="129" t="s">
        <v>8195</v>
      </c>
      <c r="N588" s="129" t="s">
        <v>8879</v>
      </c>
      <c r="O588" s="129" t="s">
        <v>9551</v>
      </c>
      <c r="P588" s="129" t="s">
        <v>10144</v>
      </c>
    </row>
    <row r="589" spans="1:16" ht="31.2" thickBot="1">
      <c r="A589" t="str">
        <f t="shared" si="9"/>
        <v>Otras máquinas de oficina</v>
      </c>
      <c r="B589" s="142" t="s">
        <v>1663</v>
      </c>
      <c r="D589" s="129" t="s">
        <v>2702</v>
      </c>
      <c r="E589" s="129" t="s">
        <v>3363</v>
      </c>
      <c r="F589" s="129" t="s">
        <v>4054</v>
      </c>
      <c r="G589" s="129" t="s">
        <v>4744</v>
      </c>
      <c r="H589" s="129" t="s">
        <v>5433</v>
      </c>
      <c r="I589" s="129" t="s">
        <v>6123</v>
      </c>
      <c r="J589" s="129" t="s">
        <v>6123</v>
      </c>
      <c r="K589" s="129" t="s">
        <v>6812</v>
      </c>
      <c r="L589" s="129" t="s">
        <v>7505</v>
      </c>
      <c r="M589" s="129" t="s">
        <v>8196</v>
      </c>
      <c r="N589" s="129" t="s">
        <v>8880</v>
      </c>
      <c r="O589" s="129" t="s">
        <v>9552</v>
      </c>
      <c r="P589" s="129" t="s">
        <v>10145</v>
      </c>
    </row>
    <row r="590" spans="1:16" ht="41.4" thickBot="1">
      <c r="A590" t="str">
        <f t="shared" si="9"/>
        <v>Equipos de servicio y entretenimiento.</v>
      </c>
      <c r="B590" s="142" t="s">
        <v>1665</v>
      </c>
      <c r="D590" s="129" t="s">
        <v>2703</v>
      </c>
      <c r="E590" s="129" t="s">
        <v>3364</v>
      </c>
      <c r="F590" s="129" t="s">
        <v>4055</v>
      </c>
      <c r="G590" s="129" t="s">
        <v>4745</v>
      </c>
      <c r="H590" s="129" t="s">
        <v>5434</v>
      </c>
      <c r="I590" s="129" t="s">
        <v>6124</v>
      </c>
      <c r="J590" s="129" t="s">
        <v>6124</v>
      </c>
      <c r="K590" s="129" t="s">
        <v>6813</v>
      </c>
      <c r="L590" s="129" t="s">
        <v>7506</v>
      </c>
      <c r="M590" s="129" t="s">
        <v>8197</v>
      </c>
      <c r="N590" s="129" t="s">
        <v>8881</v>
      </c>
      <c r="O590" s="129" t="s">
        <v>9553</v>
      </c>
      <c r="P590" s="129" t="s">
        <v>10146</v>
      </c>
    </row>
    <row r="591" spans="1:16" ht="31.2" thickBot="1">
      <c r="A591" t="str">
        <f t="shared" si="9"/>
        <v>Equipo de medición</v>
      </c>
      <c r="B591" s="142" t="s">
        <v>1667</v>
      </c>
      <c r="D591" s="129" t="s">
        <v>2704</v>
      </c>
      <c r="E591" s="129" t="s">
        <v>3365</v>
      </c>
      <c r="F591" s="129" t="s">
        <v>4056</v>
      </c>
      <c r="G591" s="129" t="s">
        <v>4746</v>
      </c>
      <c r="H591" s="129" t="s">
        <v>5435</v>
      </c>
      <c r="I591" s="129" t="s">
        <v>6125</v>
      </c>
      <c r="J591" s="129" t="s">
        <v>6125</v>
      </c>
      <c r="K591" s="129" t="s">
        <v>6814</v>
      </c>
      <c r="L591" s="129" t="s">
        <v>7507</v>
      </c>
      <c r="M591" s="129" t="s">
        <v>8198</v>
      </c>
      <c r="N591" s="129" t="s">
        <v>8882</v>
      </c>
      <c r="O591" s="129" t="s">
        <v>9554</v>
      </c>
      <c r="P591" s="129" t="s">
        <v>10147</v>
      </c>
    </row>
    <row r="592" spans="1:16" ht="31.2" thickBot="1">
      <c r="A592" t="str">
        <f t="shared" si="9"/>
        <v>Equipo medico</v>
      </c>
      <c r="B592" s="142" t="s">
        <v>1669</v>
      </c>
      <c r="D592" s="129" t="s">
        <v>2705</v>
      </c>
      <c r="E592" s="129" t="s">
        <v>3366</v>
      </c>
      <c r="F592" s="129" t="s">
        <v>4057</v>
      </c>
      <c r="G592" s="129" t="s">
        <v>4747</v>
      </c>
      <c r="H592" s="129" t="s">
        <v>5436</v>
      </c>
      <c r="I592" s="129" t="s">
        <v>6126</v>
      </c>
      <c r="J592" s="129" t="s">
        <v>6126</v>
      </c>
      <c r="K592" s="129" t="s">
        <v>6815</v>
      </c>
      <c r="L592" s="129" t="s">
        <v>7508</v>
      </c>
      <c r="M592" s="129" t="s">
        <v>8199</v>
      </c>
      <c r="N592" s="129" t="s">
        <v>8883</v>
      </c>
      <c r="O592" s="129" t="s">
        <v>9555</v>
      </c>
      <c r="P592" s="129" t="s">
        <v>10148</v>
      </c>
    </row>
    <row r="593" spans="1:16" ht="21" thickBot="1">
      <c r="A593" t="str">
        <f t="shared" si="9"/>
        <v>Óptica/Lente</v>
      </c>
      <c r="B593" s="142" t="s">
        <v>1671</v>
      </c>
      <c r="D593" s="129" t="s">
        <v>2706</v>
      </c>
      <c r="E593" s="129" t="s">
        <v>3367</v>
      </c>
      <c r="F593" s="129" t="s">
        <v>4058</v>
      </c>
      <c r="G593" s="129" t="s">
        <v>4748</v>
      </c>
      <c r="H593" s="129" t="s">
        <v>5437</v>
      </c>
      <c r="I593" s="129" t="s">
        <v>6127</v>
      </c>
      <c r="J593" s="129" t="s">
        <v>6127</v>
      </c>
      <c r="K593" s="129" t="s">
        <v>6816</v>
      </c>
      <c r="L593" s="129" t="s">
        <v>7509</v>
      </c>
      <c r="M593" s="129" t="s">
        <v>8200</v>
      </c>
      <c r="N593" s="129" t="s">
        <v>8884</v>
      </c>
      <c r="O593" s="129" t="s">
        <v>9556</v>
      </c>
      <c r="P593" s="129" t="s">
        <v>10149</v>
      </c>
    </row>
    <row r="594" spans="1:16" ht="18.600000000000001" thickBot="1">
      <c r="A594" t="str">
        <f t="shared" si="9"/>
        <v>arma</v>
      </c>
      <c r="B594" s="142" t="s">
        <v>1673</v>
      </c>
      <c r="D594" s="129" t="s">
        <v>2707</v>
      </c>
      <c r="E594" s="129" t="s">
        <v>1673</v>
      </c>
      <c r="F594" s="129" t="s">
        <v>4059</v>
      </c>
      <c r="G594" s="129" t="s">
        <v>4749</v>
      </c>
      <c r="H594" s="129" t="s">
        <v>5438</v>
      </c>
      <c r="I594" s="129" t="s">
        <v>6128</v>
      </c>
      <c r="J594" s="129" t="s">
        <v>6128</v>
      </c>
      <c r="K594" s="129" t="s">
        <v>6817</v>
      </c>
      <c r="L594" s="129" t="s">
        <v>7510</v>
      </c>
      <c r="M594" s="129" t="s">
        <v>8201</v>
      </c>
      <c r="N594" s="129" t="s">
        <v>8885</v>
      </c>
      <c r="O594" s="129" t="s">
        <v>9557</v>
      </c>
      <c r="P594" s="129" t="s">
        <v>1673</v>
      </c>
    </row>
    <row r="595" spans="1:16" ht="31.2" thickBot="1">
      <c r="A595" t="str">
        <f t="shared" si="9"/>
        <v>elemento semiconductor</v>
      </c>
      <c r="B595" s="142" t="s">
        <v>1675</v>
      </c>
      <c r="D595" s="129" t="s">
        <v>2708</v>
      </c>
      <c r="E595" s="129" t="s">
        <v>3368</v>
      </c>
      <c r="F595" s="129" t="s">
        <v>4060</v>
      </c>
      <c r="G595" s="129" t="s">
        <v>4750</v>
      </c>
      <c r="H595" s="129" t="s">
        <v>5439</v>
      </c>
      <c r="I595" s="129" t="s">
        <v>6129</v>
      </c>
      <c r="J595" s="129" t="s">
        <v>6129</v>
      </c>
      <c r="K595" s="129" t="s">
        <v>6818</v>
      </c>
      <c r="L595" s="129" t="s">
        <v>7511</v>
      </c>
      <c r="M595" s="129" t="s">
        <v>8202</v>
      </c>
      <c r="N595" s="129" t="s">
        <v>8886</v>
      </c>
      <c r="O595" s="129" t="s">
        <v>9558</v>
      </c>
      <c r="P595" s="129" t="s">
        <v>10150</v>
      </c>
    </row>
    <row r="596" spans="1:16" ht="21" thickBot="1">
      <c r="A596" t="str">
        <f t="shared" si="9"/>
        <v>circuito integrado</v>
      </c>
      <c r="B596" s="142" t="s">
        <v>1677</v>
      </c>
      <c r="D596" s="129" t="s">
        <v>2709</v>
      </c>
      <c r="E596" s="129" t="s">
        <v>3369</v>
      </c>
      <c r="F596" s="129" t="s">
        <v>4061</v>
      </c>
      <c r="G596" s="129" t="s">
        <v>4751</v>
      </c>
      <c r="H596" s="129" t="s">
        <v>5440</v>
      </c>
      <c r="I596" s="129" t="s">
        <v>6130</v>
      </c>
      <c r="J596" s="129" t="s">
        <v>6130</v>
      </c>
      <c r="K596" s="129" t="s">
        <v>6819</v>
      </c>
      <c r="L596" s="129" t="s">
        <v>7512</v>
      </c>
      <c r="M596" s="129" t="s">
        <v>8203</v>
      </c>
      <c r="N596" s="129" t="s">
        <v>8887</v>
      </c>
      <c r="O596" s="129" t="s">
        <v>9559</v>
      </c>
      <c r="P596" s="129" t="s">
        <v>10151</v>
      </c>
    </row>
    <row r="597" spans="1:16" ht="21" thickBot="1">
      <c r="A597" t="str">
        <f t="shared" si="9"/>
        <v>Panel LCD</v>
      </c>
      <c r="B597" s="142" t="s">
        <v>1679</v>
      </c>
      <c r="D597" s="129" t="s">
        <v>2710</v>
      </c>
      <c r="E597" s="129" t="s">
        <v>3370</v>
      </c>
      <c r="F597" s="129" t="s">
        <v>4062</v>
      </c>
      <c r="G597" s="129" t="s">
        <v>4752</v>
      </c>
      <c r="H597" s="129" t="s">
        <v>5441</v>
      </c>
      <c r="I597" s="129" t="s">
        <v>6131</v>
      </c>
      <c r="J597" s="129" t="s">
        <v>6131</v>
      </c>
      <c r="K597" s="129" t="s">
        <v>6820</v>
      </c>
      <c r="L597" s="129" t="s">
        <v>7513</v>
      </c>
      <c r="M597" s="129" t="s">
        <v>8204</v>
      </c>
      <c r="N597" s="129" t="s">
        <v>8888</v>
      </c>
      <c r="O597" s="129" t="s">
        <v>9560</v>
      </c>
      <c r="P597" s="129" t="s">
        <v>3370</v>
      </c>
    </row>
    <row r="598" spans="1:16" ht="41.4" thickBot="1">
      <c r="A598" t="str">
        <f t="shared" si="9"/>
        <v>panel plano, tubo de electrones</v>
      </c>
      <c r="B598" s="142" t="s">
        <v>1681</v>
      </c>
      <c r="D598" s="129" t="s">
        <v>2711</v>
      </c>
      <c r="E598" s="129" t="s">
        <v>3371</v>
      </c>
      <c r="F598" s="129" t="s">
        <v>4063</v>
      </c>
      <c r="G598" s="129" t="s">
        <v>4753</v>
      </c>
      <c r="H598" s="129" t="s">
        <v>5442</v>
      </c>
      <c r="I598" s="129" t="s">
        <v>6132</v>
      </c>
      <c r="J598" s="129" t="s">
        <v>6132</v>
      </c>
      <c r="K598" s="129" t="s">
        <v>6821</v>
      </c>
      <c r="L598" s="129" t="s">
        <v>7514</v>
      </c>
      <c r="M598" s="129" t="s">
        <v>8205</v>
      </c>
      <c r="N598" s="129" t="s">
        <v>8889</v>
      </c>
      <c r="O598" s="129" t="s">
        <v>9561</v>
      </c>
      <c r="P598" s="129" t="s">
        <v>10152</v>
      </c>
    </row>
    <row r="599" spans="1:16" ht="21" thickBot="1">
      <c r="A599" t="str">
        <f t="shared" si="9"/>
        <v>medios de grabación</v>
      </c>
      <c r="B599" s="142" t="s">
        <v>1683</v>
      </c>
      <c r="D599" s="129" t="s">
        <v>2712</v>
      </c>
      <c r="E599" s="129" t="s">
        <v>3372</v>
      </c>
      <c r="F599" s="129" t="s">
        <v>4064</v>
      </c>
      <c r="G599" s="129" t="s">
        <v>4754</v>
      </c>
      <c r="H599" s="129" t="s">
        <v>5443</v>
      </c>
      <c r="I599" s="129" t="s">
        <v>6133</v>
      </c>
      <c r="J599" s="129" t="s">
        <v>6133</v>
      </c>
      <c r="K599" s="129" t="s">
        <v>6822</v>
      </c>
      <c r="L599" s="129" t="s">
        <v>7515</v>
      </c>
      <c r="M599" s="129" t="s">
        <v>8206</v>
      </c>
      <c r="N599" s="129" t="s">
        <v>8890</v>
      </c>
      <c r="O599" s="129" t="s">
        <v>9562</v>
      </c>
      <c r="P599" s="129" t="s">
        <v>10153</v>
      </c>
    </row>
    <row r="600" spans="1:16" ht="21" thickBot="1">
      <c r="A600" t="str">
        <f t="shared" si="9"/>
        <v>circuito electrónico</v>
      </c>
      <c r="B600" s="142" t="s">
        <v>50</v>
      </c>
      <c r="D600" s="129" t="s">
        <v>2713</v>
      </c>
      <c r="E600" s="129" t="s">
        <v>3373</v>
      </c>
      <c r="F600" s="129" t="s">
        <v>4065</v>
      </c>
      <c r="G600" s="129" t="s">
        <v>4755</v>
      </c>
      <c r="H600" s="129" t="s">
        <v>5444</v>
      </c>
      <c r="I600" s="129" t="s">
        <v>6134</v>
      </c>
      <c r="J600" s="129" t="s">
        <v>6134</v>
      </c>
      <c r="K600" s="129" t="s">
        <v>6823</v>
      </c>
      <c r="L600" s="129" t="s">
        <v>7516</v>
      </c>
      <c r="M600" s="129" t="s">
        <v>8207</v>
      </c>
      <c r="N600" s="129" t="s">
        <v>8891</v>
      </c>
      <c r="O600" s="129" t="s">
        <v>9563</v>
      </c>
      <c r="P600" s="129" t="s">
        <v>10154</v>
      </c>
    </row>
    <row r="601" spans="1:16" ht="31.2" thickBot="1">
      <c r="A601" t="str">
        <f t="shared" si="9"/>
        <v>Otros componentes electrónicos</v>
      </c>
      <c r="B601" s="142" t="s">
        <v>49</v>
      </c>
      <c r="D601" s="129" t="s">
        <v>2473</v>
      </c>
      <c r="E601" s="129" t="s">
        <v>3150</v>
      </c>
      <c r="F601" s="129" t="s">
        <v>3822</v>
      </c>
      <c r="G601" s="129" t="s">
        <v>4517</v>
      </c>
      <c r="H601" s="129" t="s">
        <v>5208</v>
      </c>
      <c r="I601" s="129" t="s">
        <v>5895</v>
      </c>
      <c r="J601" s="129" t="s">
        <v>5895</v>
      </c>
      <c r="K601" s="129" t="s">
        <v>6584</v>
      </c>
      <c r="L601" s="129" t="s">
        <v>7278</v>
      </c>
      <c r="M601" s="129" t="s">
        <v>7969</v>
      </c>
      <c r="N601" s="129" t="s">
        <v>8655</v>
      </c>
      <c r="O601" s="129" t="s">
        <v>9327</v>
      </c>
      <c r="P601" s="129" t="s">
        <v>9956</v>
      </c>
    </row>
    <row r="602" spans="1:16" ht="31.2" thickBot="1">
      <c r="A602" t="str">
        <f t="shared" si="9"/>
        <v>máquina eléctrica rotativa</v>
      </c>
      <c r="B602" s="142" t="s">
        <v>1687</v>
      </c>
      <c r="D602" s="129" t="s">
        <v>2714</v>
      </c>
      <c r="E602" s="129" t="s">
        <v>3374</v>
      </c>
      <c r="F602" s="129" t="s">
        <v>4066</v>
      </c>
      <c r="G602" s="129" t="s">
        <v>4756</v>
      </c>
      <c r="H602" s="129" t="s">
        <v>5445</v>
      </c>
      <c r="I602" s="129" t="s">
        <v>6135</v>
      </c>
      <c r="J602" s="129" t="s">
        <v>6135</v>
      </c>
      <c r="K602" s="129" t="s">
        <v>6824</v>
      </c>
      <c r="L602" s="129" t="s">
        <v>7517</v>
      </c>
      <c r="M602" s="129" t="s">
        <v>8208</v>
      </c>
      <c r="N602" s="129" t="s">
        <v>8892</v>
      </c>
      <c r="O602" s="129" t="s">
        <v>9564</v>
      </c>
      <c r="P602" s="129" t="s">
        <v>10155</v>
      </c>
    </row>
    <row r="603" spans="1:16" ht="31.2" thickBot="1">
      <c r="A603" t="str">
        <f t="shared" si="9"/>
        <v>Transformador/transformador</v>
      </c>
      <c r="B603" s="142" t="s">
        <v>1689</v>
      </c>
      <c r="D603" s="129" t="s">
        <v>2715</v>
      </c>
      <c r="E603" s="129" t="s">
        <v>3375</v>
      </c>
      <c r="F603" s="129" t="s">
        <v>4067</v>
      </c>
      <c r="G603" s="129" t="s">
        <v>4757</v>
      </c>
      <c r="H603" s="129" t="s">
        <v>5446</v>
      </c>
      <c r="I603" s="129" t="s">
        <v>6136</v>
      </c>
      <c r="J603" s="129" t="s">
        <v>6136</v>
      </c>
      <c r="K603" s="129" t="s">
        <v>6825</v>
      </c>
      <c r="L603" s="129" t="s">
        <v>7518</v>
      </c>
      <c r="M603" s="129" t="s">
        <v>8209</v>
      </c>
      <c r="N603" s="129" t="s">
        <v>8893</v>
      </c>
      <c r="O603" s="129" t="s">
        <v>5446</v>
      </c>
      <c r="P603" s="129" t="s">
        <v>10156</v>
      </c>
    </row>
    <row r="604" spans="1:16" ht="51.6" thickBot="1">
      <c r="A604" t="str">
        <f t="shared" si="9"/>
        <v>Dispositivo de control de conmutación/tablero de distribución</v>
      </c>
      <c r="B604" s="142" t="s">
        <v>1691</v>
      </c>
      <c r="D604" s="129" t="s">
        <v>2716</v>
      </c>
      <c r="E604" s="129" t="s">
        <v>3376</v>
      </c>
      <c r="F604" s="129" t="s">
        <v>4068</v>
      </c>
      <c r="G604" s="129" t="s">
        <v>4758</v>
      </c>
      <c r="H604" s="129" t="s">
        <v>5447</v>
      </c>
      <c r="I604" s="129" t="s">
        <v>6137</v>
      </c>
      <c r="J604" s="129" t="s">
        <v>6137</v>
      </c>
      <c r="K604" s="129" t="s">
        <v>6826</v>
      </c>
      <c r="L604" s="129" t="s">
        <v>7519</v>
      </c>
      <c r="M604" s="129" t="s">
        <v>8210</v>
      </c>
      <c r="N604" s="129" t="s">
        <v>8894</v>
      </c>
      <c r="O604" s="129" t="s">
        <v>9565</v>
      </c>
      <c r="P604" s="129" t="s">
        <v>10157</v>
      </c>
    </row>
    <row r="605" spans="1:16" ht="31.2" thickBot="1">
      <c r="A605" t="str">
        <f t="shared" si="9"/>
        <v>dispositivo de cableado</v>
      </c>
      <c r="B605" s="142" t="s">
        <v>1693</v>
      </c>
      <c r="D605" s="129" t="s">
        <v>2717</v>
      </c>
      <c r="E605" s="129" t="s">
        <v>3377</v>
      </c>
      <c r="F605" s="129" t="s">
        <v>4069</v>
      </c>
      <c r="G605" s="129" t="s">
        <v>4759</v>
      </c>
      <c r="H605" s="129" t="s">
        <v>5448</v>
      </c>
      <c r="I605" s="129" t="s">
        <v>6138</v>
      </c>
      <c r="J605" s="129" t="s">
        <v>6138</v>
      </c>
      <c r="K605" s="129" t="s">
        <v>6827</v>
      </c>
      <c r="L605" s="129" t="s">
        <v>7520</v>
      </c>
      <c r="M605" s="129" t="s">
        <v>8211</v>
      </c>
      <c r="N605" s="129" t="s">
        <v>8895</v>
      </c>
      <c r="O605" s="129" t="s">
        <v>9566</v>
      </c>
      <c r="P605" s="129" t="s">
        <v>10158</v>
      </c>
    </row>
    <row r="606" spans="1:16" ht="51.6" thickBot="1">
      <c r="A606" t="str">
        <f t="shared" si="9"/>
        <v>componentes eléctricos del motor de combustión interna</v>
      </c>
      <c r="B606" s="142" t="s">
        <v>1695</v>
      </c>
      <c r="D606" s="129" t="s">
        <v>2718</v>
      </c>
      <c r="E606" s="129" t="s">
        <v>3378</v>
      </c>
      <c r="F606" s="129" t="s">
        <v>4070</v>
      </c>
      <c r="G606" s="129" t="s">
        <v>4760</v>
      </c>
      <c r="H606" s="129" t="s">
        <v>5449</v>
      </c>
      <c r="I606" s="129" t="s">
        <v>6139</v>
      </c>
      <c r="J606" s="129" t="s">
        <v>6139</v>
      </c>
      <c r="K606" s="129" t="s">
        <v>6828</v>
      </c>
      <c r="L606" s="129" t="s">
        <v>7521</v>
      </c>
      <c r="M606" s="129" t="s">
        <v>8212</v>
      </c>
      <c r="N606" s="129" t="s">
        <v>8896</v>
      </c>
      <c r="O606" s="129" t="s">
        <v>9567</v>
      </c>
      <c r="P606" s="129" t="s">
        <v>10159</v>
      </c>
    </row>
    <row r="607" spans="1:16" ht="41.4" thickBot="1">
      <c r="A607" t="str">
        <f t="shared" si="9"/>
        <v>Otros equipos eléctricos industriales</v>
      </c>
      <c r="B607" s="142" t="s">
        <v>1697</v>
      </c>
      <c r="D607" s="129" t="s">
        <v>2719</v>
      </c>
      <c r="E607" s="129" t="s">
        <v>3379</v>
      </c>
      <c r="F607" s="129" t="s">
        <v>4071</v>
      </c>
      <c r="G607" s="129" t="s">
        <v>4761</v>
      </c>
      <c r="H607" s="129" t="s">
        <v>5450</v>
      </c>
      <c r="I607" s="129" t="s">
        <v>6140</v>
      </c>
      <c r="J607" s="129" t="s">
        <v>6140</v>
      </c>
      <c r="K607" s="129" t="s">
        <v>6829</v>
      </c>
      <c r="L607" s="129" t="s">
        <v>7522</v>
      </c>
      <c r="M607" s="129" t="s">
        <v>8213</v>
      </c>
      <c r="N607" s="129" t="s">
        <v>8897</v>
      </c>
      <c r="O607" s="129" t="s">
        <v>9568</v>
      </c>
      <c r="P607" s="129" t="s">
        <v>10160</v>
      </c>
    </row>
    <row r="608" spans="1:16" ht="31.2" thickBot="1">
      <c r="A608" t="str">
        <f t="shared" si="9"/>
        <v>acondicionador de aire de consumo</v>
      </c>
      <c r="B608" s="142" t="s">
        <v>1699</v>
      </c>
      <c r="D608" s="129" t="s">
        <v>2720</v>
      </c>
      <c r="E608" s="129" t="s">
        <v>3380</v>
      </c>
      <c r="F608" s="129" t="s">
        <v>4072</v>
      </c>
      <c r="G608" s="129" t="s">
        <v>4762</v>
      </c>
      <c r="H608" s="129" t="s">
        <v>5451</v>
      </c>
      <c r="I608" s="129" t="s">
        <v>6141</v>
      </c>
      <c r="J608" s="129" t="s">
        <v>6141</v>
      </c>
      <c r="K608" s="129" t="s">
        <v>6830</v>
      </c>
      <c r="L608" s="129" t="s">
        <v>7523</v>
      </c>
      <c r="M608" s="129" t="s">
        <v>8214</v>
      </c>
      <c r="N608" s="129" t="s">
        <v>8898</v>
      </c>
      <c r="O608" s="129" t="s">
        <v>9569</v>
      </c>
      <c r="P608" s="129" t="s">
        <v>10161</v>
      </c>
    </row>
    <row r="609" spans="1:16" ht="61.8" thickBot="1">
      <c r="A609" t="str">
        <f t="shared" si="9"/>
        <v>Electrodomésticos de consumo (excepto acondicionadores de aire)</v>
      </c>
      <c r="B609" s="142" t="s">
        <v>1701</v>
      </c>
      <c r="D609" s="129" t="s">
        <v>2721</v>
      </c>
      <c r="E609" s="129" t="s">
        <v>3381</v>
      </c>
      <c r="F609" s="129" t="s">
        <v>4073</v>
      </c>
      <c r="G609" s="129" t="s">
        <v>4763</v>
      </c>
      <c r="H609" s="129" t="s">
        <v>5452</v>
      </c>
      <c r="I609" s="129" t="s">
        <v>6142</v>
      </c>
      <c r="J609" s="129" t="s">
        <v>6142</v>
      </c>
      <c r="K609" s="129" t="s">
        <v>6831</v>
      </c>
      <c r="L609" s="129" t="s">
        <v>7524</v>
      </c>
      <c r="M609" s="129" t="s">
        <v>8215</v>
      </c>
      <c r="N609" s="129" t="s">
        <v>8899</v>
      </c>
      <c r="O609" s="129" t="s">
        <v>9570</v>
      </c>
      <c r="P609" s="129" t="s">
        <v>10162</v>
      </c>
    </row>
    <row r="610" spans="1:16" ht="31.2" thickBot="1">
      <c r="A610" t="str">
        <f t="shared" si="9"/>
        <v>Equipo de aplicación electrónica</v>
      </c>
      <c r="B610" s="142" t="s">
        <v>1703</v>
      </c>
      <c r="D610" s="129" t="s">
        <v>2722</v>
      </c>
      <c r="E610" s="129" t="s">
        <v>3382</v>
      </c>
      <c r="F610" s="129" t="s">
        <v>4074</v>
      </c>
      <c r="G610" s="129" t="s">
        <v>4764</v>
      </c>
      <c r="H610" s="129" t="s">
        <v>5453</v>
      </c>
      <c r="I610" s="129" t="s">
        <v>6143</v>
      </c>
      <c r="J610" s="129" t="s">
        <v>6143</v>
      </c>
      <c r="K610" s="129" t="s">
        <v>6832</v>
      </c>
      <c r="L610" s="129" t="s">
        <v>7525</v>
      </c>
      <c r="M610" s="129" t="s">
        <v>8216</v>
      </c>
      <c r="N610" s="129" t="s">
        <v>8900</v>
      </c>
      <c r="O610" s="129" t="s">
        <v>9571</v>
      </c>
      <c r="P610" s="129" t="s">
        <v>10163</v>
      </c>
    </row>
    <row r="611" spans="1:16" ht="31.2" thickBot="1">
      <c r="A611" t="str">
        <f t="shared" si="9"/>
        <v>instrumento de medida electrico</v>
      </c>
      <c r="B611" s="142" t="s">
        <v>1705</v>
      </c>
      <c r="D611" s="129" t="s">
        <v>2723</v>
      </c>
      <c r="E611" s="129" t="s">
        <v>3383</v>
      </c>
      <c r="F611" s="129" t="s">
        <v>4075</v>
      </c>
      <c r="G611" s="129" t="s">
        <v>4765</v>
      </c>
      <c r="H611" s="129" t="s">
        <v>5454</v>
      </c>
      <c r="I611" s="129" t="s">
        <v>6144</v>
      </c>
      <c r="J611" s="129" t="s">
        <v>6144</v>
      </c>
      <c r="K611" s="129" t="s">
        <v>6833</v>
      </c>
      <c r="L611" s="129" t="s">
        <v>7526</v>
      </c>
      <c r="M611" s="129" t="s">
        <v>8217</v>
      </c>
      <c r="N611" s="129" t="s">
        <v>8901</v>
      </c>
      <c r="O611" s="129" t="s">
        <v>9572</v>
      </c>
      <c r="P611" s="129" t="s">
        <v>10164</v>
      </c>
    </row>
    <row r="612" spans="1:16" ht="18.600000000000001" thickBot="1">
      <c r="A612" t="str">
        <f t="shared" si="9"/>
        <v>bombillas</v>
      </c>
      <c r="B612" s="142" t="s">
        <v>1707</v>
      </c>
      <c r="D612" s="129" t="s">
        <v>2724</v>
      </c>
      <c r="E612" s="129" t="s">
        <v>3384</v>
      </c>
      <c r="F612" s="129" t="s">
        <v>4076</v>
      </c>
      <c r="G612" s="129" t="s">
        <v>4766</v>
      </c>
      <c r="H612" s="129" t="s">
        <v>5455</v>
      </c>
      <c r="I612" s="129" t="s">
        <v>6145</v>
      </c>
      <c r="J612" s="129" t="s">
        <v>6145</v>
      </c>
      <c r="K612" s="129" t="s">
        <v>6834</v>
      </c>
      <c r="L612" s="129" t="s">
        <v>7527</v>
      </c>
      <c r="M612" s="129" t="s">
        <v>8218</v>
      </c>
      <c r="N612" s="129" t="s">
        <v>8902</v>
      </c>
      <c r="O612" s="129" t="s">
        <v>9573</v>
      </c>
      <c r="P612" s="129" t="s">
        <v>10165</v>
      </c>
    </row>
    <row r="613" spans="1:16" ht="31.2" thickBot="1">
      <c r="A613" t="str">
        <f t="shared" si="9"/>
        <v>accesorios de iluminación eléctrica</v>
      </c>
      <c r="B613" s="142" t="s">
        <v>1709</v>
      </c>
      <c r="D613" s="129" t="s">
        <v>2725</v>
      </c>
      <c r="E613" s="129" t="s">
        <v>3385</v>
      </c>
      <c r="F613" s="129" t="s">
        <v>4077</v>
      </c>
      <c r="G613" s="129" t="s">
        <v>4767</v>
      </c>
      <c r="H613" s="129" t="s">
        <v>5456</v>
      </c>
      <c r="I613" s="129" t="s">
        <v>6146</v>
      </c>
      <c r="J613" s="129" t="s">
        <v>6146</v>
      </c>
      <c r="K613" s="129" t="s">
        <v>6835</v>
      </c>
      <c r="L613" s="129" t="s">
        <v>7528</v>
      </c>
      <c r="M613" s="129" t="s">
        <v>8219</v>
      </c>
      <c r="N613" s="129" t="s">
        <v>8903</v>
      </c>
      <c r="O613" s="129" t="s">
        <v>9574</v>
      </c>
      <c r="P613" s="129" t="s">
        <v>10166</v>
      </c>
    </row>
    <row r="614" spans="1:16" ht="18.600000000000001" thickBot="1">
      <c r="A614" t="str">
        <f t="shared" si="9"/>
        <v>batería</v>
      </c>
      <c r="B614" s="142" t="s">
        <v>1711</v>
      </c>
      <c r="D614" s="129" t="s">
        <v>2726</v>
      </c>
      <c r="E614" s="129" t="s">
        <v>1711</v>
      </c>
      <c r="F614" s="129" t="s">
        <v>4078</v>
      </c>
      <c r="G614" s="129" t="s">
        <v>4768</v>
      </c>
      <c r="H614" s="129" t="s">
        <v>5457</v>
      </c>
      <c r="I614" s="129" t="s">
        <v>6147</v>
      </c>
      <c r="J614" s="129" t="s">
        <v>6147</v>
      </c>
      <c r="K614" s="129" t="s">
        <v>6836</v>
      </c>
      <c r="L614" s="129" t="s">
        <v>7529</v>
      </c>
      <c r="M614" s="129" t="s">
        <v>8220</v>
      </c>
      <c r="N614" s="129" t="s">
        <v>8904</v>
      </c>
      <c r="O614" s="129" t="s">
        <v>9575</v>
      </c>
      <c r="P614" s="129" t="s">
        <v>10167</v>
      </c>
    </row>
    <row r="615" spans="1:16" ht="31.2" thickBot="1">
      <c r="A615" t="str">
        <f t="shared" si="9"/>
        <v>Otros equipos eléctricos</v>
      </c>
      <c r="B615" s="142" t="s">
        <v>1713</v>
      </c>
      <c r="D615" s="129" t="s">
        <v>2727</v>
      </c>
      <c r="E615" s="129" t="s">
        <v>3386</v>
      </c>
      <c r="F615" s="129" t="s">
        <v>4079</v>
      </c>
      <c r="G615" s="129" t="s">
        <v>4769</v>
      </c>
      <c r="H615" s="129" t="s">
        <v>5458</v>
      </c>
      <c r="I615" s="129" t="s">
        <v>6148</v>
      </c>
      <c r="J615" s="129" t="s">
        <v>6148</v>
      </c>
      <c r="K615" s="129" t="s">
        <v>6837</v>
      </c>
      <c r="L615" s="129" t="s">
        <v>7530</v>
      </c>
      <c r="M615" s="129" t="s">
        <v>8221</v>
      </c>
      <c r="N615" s="129" t="s">
        <v>8905</v>
      </c>
      <c r="O615" s="129" t="s">
        <v>9576</v>
      </c>
      <c r="P615" s="129" t="s">
        <v>10168</v>
      </c>
    </row>
    <row r="616" spans="1:16" ht="41.4" thickBot="1">
      <c r="A616" t="str">
        <f t="shared" si="9"/>
        <v>Equipos de telecomunicaciones por cable</v>
      </c>
      <c r="B616" s="142" t="s">
        <v>1715</v>
      </c>
      <c r="D616" s="129" t="s">
        <v>2728</v>
      </c>
      <c r="E616" s="129" t="s">
        <v>3387</v>
      </c>
      <c r="F616" s="129" t="s">
        <v>4080</v>
      </c>
      <c r="G616" s="129" t="s">
        <v>4770</v>
      </c>
      <c r="H616" s="129" t="s">
        <v>5459</v>
      </c>
      <c r="I616" s="129" t="s">
        <v>6149</v>
      </c>
      <c r="J616" s="129" t="s">
        <v>6149</v>
      </c>
      <c r="K616" s="129" t="s">
        <v>6838</v>
      </c>
      <c r="L616" s="129" t="s">
        <v>7531</v>
      </c>
      <c r="M616" s="129" t="s">
        <v>8222</v>
      </c>
      <c r="N616" s="129" t="s">
        <v>8906</v>
      </c>
      <c r="O616" s="129" t="s">
        <v>9577</v>
      </c>
      <c r="P616" s="129" t="s">
        <v>10169</v>
      </c>
    </row>
    <row r="617" spans="1:16" ht="21" thickBot="1">
      <c r="A617" t="str">
        <f t="shared" si="9"/>
        <v>teléfono móvil</v>
      </c>
      <c r="B617" s="142" t="s">
        <v>1717</v>
      </c>
      <c r="D617" s="129" t="s">
        <v>2729</v>
      </c>
      <c r="E617" s="129" t="s">
        <v>3388</v>
      </c>
      <c r="F617" s="129" t="s">
        <v>4081</v>
      </c>
      <c r="G617" s="129" t="s">
        <v>4771</v>
      </c>
      <c r="H617" s="129" t="s">
        <v>5460</v>
      </c>
      <c r="I617" s="129" t="s">
        <v>6150</v>
      </c>
      <c r="J617" s="129" t="s">
        <v>6150</v>
      </c>
      <c r="K617" s="129" t="s">
        <v>6839</v>
      </c>
      <c r="L617" s="129" t="s">
        <v>7532</v>
      </c>
      <c r="M617" s="129" t="s">
        <v>8223</v>
      </c>
      <c r="N617" s="129" t="s">
        <v>8907</v>
      </c>
      <c r="O617" s="129" t="s">
        <v>9578</v>
      </c>
      <c r="P617" s="129" t="s">
        <v>10170</v>
      </c>
    </row>
    <row r="618" spans="1:16" ht="72" thickBot="1">
      <c r="A618" t="str">
        <f t="shared" si="9"/>
        <v>Equipos de telecomunicaciones inalámbricas (excepto teléfonos móviles)</v>
      </c>
      <c r="B618" s="142" t="s">
        <v>1719</v>
      </c>
      <c r="D618" s="129" t="s">
        <v>2730</v>
      </c>
      <c r="E618" s="129" t="s">
        <v>3389</v>
      </c>
      <c r="F618" s="129" t="s">
        <v>4082</v>
      </c>
      <c r="G618" s="129" t="s">
        <v>4772</v>
      </c>
      <c r="H618" s="129" t="s">
        <v>5461</v>
      </c>
      <c r="I618" s="129" t="s">
        <v>6151</v>
      </c>
      <c r="J618" s="129" t="s">
        <v>6151</v>
      </c>
      <c r="K618" s="129" t="s">
        <v>6840</v>
      </c>
      <c r="L618" s="129" t="s">
        <v>7533</v>
      </c>
      <c r="M618" s="129" t="s">
        <v>8224</v>
      </c>
      <c r="N618" s="129" t="s">
        <v>8908</v>
      </c>
      <c r="O618" s="129" t="s">
        <v>9579</v>
      </c>
      <c r="P618" s="129" t="s">
        <v>10171</v>
      </c>
    </row>
    <row r="619" spans="1:16" ht="31.2" thickBot="1">
      <c r="A619" t="str">
        <f t="shared" si="9"/>
        <v>receptores de radio y television</v>
      </c>
      <c r="B619" s="142" t="s">
        <v>1721</v>
      </c>
      <c r="D619" s="129" t="s">
        <v>2731</v>
      </c>
      <c r="E619" s="129" t="s">
        <v>3390</v>
      </c>
      <c r="F619" s="129" t="s">
        <v>4083</v>
      </c>
      <c r="G619" s="129" t="s">
        <v>4773</v>
      </c>
      <c r="H619" s="129" t="s">
        <v>5462</v>
      </c>
      <c r="I619" s="129" t="s">
        <v>6152</v>
      </c>
      <c r="J619" s="129" t="s">
        <v>6152</v>
      </c>
      <c r="K619" s="129" t="s">
        <v>6841</v>
      </c>
      <c r="L619" s="129" t="s">
        <v>7534</v>
      </c>
      <c r="M619" s="129" t="s">
        <v>8225</v>
      </c>
      <c r="N619" s="129" t="s">
        <v>8909</v>
      </c>
      <c r="O619" s="129" t="s">
        <v>9580</v>
      </c>
      <c r="P619" s="129" t="s">
        <v>10172</v>
      </c>
    </row>
    <row r="620" spans="1:16" ht="41.4" thickBot="1">
      <c r="A620" t="str">
        <f t="shared" si="9"/>
        <v>Otros equipos de telecomunicaciones</v>
      </c>
      <c r="B620" s="142" t="s">
        <v>1723</v>
      </c>
      <c r="D620" s="129" t="s">
        <v>2732</v>
      </c>
      <c r="E620" s="129" t="s">
        <v>3391</v>
      </c>
      <c r="F620" s="129" t="s">
        <v>4084</v>
      </c>
      <c r="G620" s="129" t="s">
        <v>4774</v>
      </c>
      <c r="H620" s="129" t="s">
        <v>5463</v>
      </c>
      <c r="I620" s="129" t="s">
        <v>6153</v>
      </c>
      <c r="J620" s="129" t="s">
        <v>6153</v>
      </c>
      <c r="K620" s="129" t="s">
        <v>6842</v>
      </c>
      <c r="L620" s="129" t="s">
        <v>7535</v>
      </c>
      <c r="M620" s="129" t="s">
        <v>8226</v>
      </c>
      <c r="N620" s="129" t="s">
        <v>8910</v>
      </c>
      <c r="O620" s="129" t="s">
        <v>9581</v>
      </c>
      <c r="P620" s="129" t="s">
        <v>10173</v>
      </c>
    </row>
    <row r="621" spans="1:16" ht="31.2" thickBot="1">
      <c r="A621" t="str">
        <f t="shared" si="9"/>
        <v>Equipo de video/cámara digital</v>
      </c>
      <c r="B621" s="142" t="s">
        <v>1725</v>
      </c>
      <c r="D621" s="129" t="s">
        <v>2733</v>
      </c>
      <c r="E621" s="129" t="s">
        <v>3392</v>
      </c>
      <c r="F621" s="129" t="s">
        <v>4085</v>
      </c>
      <c r="G621" s="129" t="s">
        <v>4775</v>
      </c>
      <c r="H621" s="129" t="s">
        <v>5464</v>
      </c>
      <c r="I621" s="129" t="s">
        <v>6154</v>
      </c>
      <c r="J621" s="129" t="s">
        <v>6154</v>
      </c>
      <c r="K621" s="129" t="s">
        <v>6843</v>
      </c>
      <c r="L621" s="129" t="s">
        <v>7536</v>
      </c>
      <c r="M621" s="129" t="s">
        <v>8227</v>
      </c>
      <c r="N621" s="129" t="s">
        <v>8911</v>
      </c>
      <c r="O621" s="129" t="s">
        <v>9582</v>
      </c>
      <c r="P621" s="129" t="s">
        <v>10174</v>
      </c>
    </row>
    <row r="622" spans="1:16" ht="31.2" thickBot="1">
      <c r="A622" t="str">
        <f t="shared" si="9"/>
        <v>equipo electroacústico</v>
      </c>
      <c r="B622" s="142" t="s">
        <v>1727</v>
      </c>
      <c r="D622" s="129" t="s">
        <v>2734</v>
      </c>
      <c r="E622" s="129" t="s">
        <v>3393</v>
      </c>
      <c r="F622" s="129" t="s">
        <v>4086</v>
      </c>
      <c r="G622" s="129" t="s">
        <v>4776</v>
      </c>
      <c r="H622" s="129" t="s">
        <v>5465</v>
      </c>
      <c r="I622" s="129" t="s">
        <v>6155</v>
      </c>
      <c r="J622" s="129" t="s">
        <v>6155</v>
      </c>
      <c r="K622" s="129" t="s">
        <v>6844</v>
      </c>
      <c r="L622" s="129" t="s">
        <v>7537</v>
      </c>
      <c r="M622" s="129" t="s">
        <v>8228</v>
      </c>
      <c r="N622" s="129" t="s">
        <v>8912</v>
      </c>
      <c r="O622" s="129" t="s">
        <v>9583</v>
      </c>
      <c r="P622" s="129" t="s">
        <v>10175</v>
      </c>
    </row>
    <row r="623" spans="1:16" ht="21" thickBot="1">
      <c r="A623" t="str">
        <f t="shared" si="9"/>
        <v>Computadora personal</v>
      </c>
      <c r="B623" s="142" t="s">
        <v>1729</v>
      </c>
      <c r="D623" s="129" t="s">
        <v>2174</v>
      </c>
      <c r="E623" s="129" t="s">
        <v>3394</v>
      </c>
      <c r="F623" s="129" t="s">
        <v>4087</v>
      </c>
      <c r="G623" s="129" t="s">
        <v>4777</v>
      </c>
      <c r="H623" s="129" t="s">
        <v>5466</v>
      </c>
      <c r="I623" s="129" t="s">
        <v>6156</v>
      </c>
      <c r="J623" s="129" t="s">
        <v>6156</v>
      </c>
      <c r="K623" s="129" t="s">
        <v>6845</v>
      </c>
      <c r="L623" s="129" t="s">
        <v>7538</v>
      </c>
      <c r="M623" s="129" t="s">
        <v>8229</v>
      </c>
      <c r="N623" s="129" t="s">
        <v>8913</v>
      </c>
      <c r="O623" s="129" t="s">
        <v>9584</v>
      </c>
      <c r="P623" s="129" t="s">
        <v>10176</v>
      </c>
    </row>
    <row r="624" spans="1:16" ht="61.8" thickBot="1">
      <c r="A624" t="str">
        <f t="shared" si="9"/>
        <v>Cuerpo de computadora (excluyendo computadoras personales)</v>
      </c>
      <c r="B624" s="142" t="s">
        <v>1731</v>
      </c>
      <c r="D624" s="129" t="s">
        <v>2735</v>
      </c>
      <c r="E624" s="129" t="s">
        <v>3395</v>
      </c>
      <c r="F624" s="129" t="s">
        <v>4088</v>
      </c>
      <c r="G624" s="129" t="s">
        <v>4778</v>
      </c>
      <c r="H624" s="129" t="s">
        <v>5467</v>
      </c>
      <c r="I624" s="129" t="s">
        <v>6157</v>
      </c>
      <c r="J624" s="129" t="s">
        <v>6157</v>
      </c>
      <c r="K624" s="129" t="s">
        <v>6846</v>
      </c>
      <c r="L624" s="129" t="s">
        <v>7539</v>
      </c>
      <c r="M624" s="129" t="s">
        <v>8230</v>
      </c>
      <c r="N624" s="129" t="s">
        <v>8914</v>
      </c>
      <c r="O624" s="129" t="s">
        <v>9585</v>
      </c>
      <c r="P624" s="129" t="s">
        <v>10177</v>
      </c>
    </row>
    <row r="625" spans="1:16" ht="41.4" thickBot="1">
      <c r="A625" t="str">
        <f t="shared" si="9"/>
        <v>Accesorio de computadora electrónica</v>
      </c>
      <c r="B625" s="142" t="s">
        <v>1733</v>
      </c>
      <c r="D625" s="129" t="s">
        <v>2736</v>
      </c>
      <c r="E625" s="129" t="s">
        <v>3396</v>
      </c>
      <c r="F625" s="129" t="s">
        <v>4089</v>
      </c>
      <c r="G625" s="129" t="s">
        <v>4779</v>
      </c>
      <c r="H625" s="129" t="s">
        <v>5468</v>
      </c>
      <c r="I625" s="129" t="s">
        <v>6158</v>
      </c>
      <c r="J625" s="129" t="s">
        <v>6158</v>
      </c>
      <c r="K625" s="129" t="s">
        <v>6847</v>
      </c>
      <c r="L625" s="129" t="s">
        <v>7540</v>
      </c>
      <c r="M625" s="129" t="s">
        <v>8231</v>
      </c>
      <c r="N625" s="129" t="s">
        <v>8915</v>
      </c>
      <c r="O625" s="129" t="s">
        <v>9586</v>
      </c>
      <c r="P625" s="129" t="s">
        <v>10178</v>
      </c>
    </row>
    <row r="626" spans="1:16" ht="21" thickBot="1">
      <c r="A626" t="str">
        <f t="shared" si="9"/>
        <v>coche de pasajeros</v>
      </c>
      <c r="B626" s="142" t="s">
        <v>1349</v>
      </c>
      <c r="D626" s="129" t="s">
        <v>2480</v>
      </c>
      <c r="E626" s="129" t="s">
        <v>3157</v>
      </c>
      <c r="F626" s="129" t="s">
        <v>3829</v>
      </c>
      <c r="G626" s="129" t="s">
        <v>4524</v>
      </c>
      <c r="H626" s="129" t="s">
        <v>5215</v>
      </c>
      <c r="I626" s="129" t="s">
        <v>5902</v>
      </c>
      <c r="J626" s="129" t="s">
        <v>5902</v>
      </c>
      <c r="K626" s="129" t="s">
        <v>6591</v>
      </c>
      <c r="L626" s="129" t="s">
        <v>7285</v>
      </c>
      <c r="M626" s="129" t="s">
        <v>7976</v>
      </c>
      <c r="N626" s="129" t="s">
        <v>8662</v>
      </c>
      <c r="O626" s="129" t="s">
        <v>9334</v>
      </c>
      <c r="P626" s="129" t="s">
        <v>9963</v>
      </c>
    </row>
    <row r="627" spans="1:16" ht="41.4" thickBot="1">
      <c r="A627" t="str">
        <f t="shared" si="9"/>
        <v>Camiones, autobuses y otros automóviles</v>
      </c>
      <c r="B627" s="142" t="s">
        <v>1736</v>
      </c>
      <c r="D627" s="129" t="s">
        <v>2737</v>
      </c>
      <c r="E627" s="129" t="s">
        <v>3397</v>
      </c>
      <c r="F627" s="129" t="s">
        <v>4090</v>
      </c>
      <c r="G627" s="129" t="s">
        <v>4780</v>
      </c>
      <c r="H627" s="129" t="s">
        <v>5469</v>
      </c>
      <c r="I627" s="129" t="s">
        <v>6159</v>
      </c>
      <c r="J627" s="129" t="s">
        <v>6159</v>
      </c>
      <c r="K627" s="129" t="s">
        <v>6848</v>
      </c>
      <c r="L627" s="129" t="s">
        <v>7541</v>
      </c>
      <c r="M627" s="129" t="s">
        <v>8232</v>
      </c>
      <c r="N627" s="129" t="s">
        <v>8916</v>
      </c>
      <c r="O627" s="129" t="s">
        <v>9587</v>
      </c>
      <c r="P627" s="129" t="s">
        <v>10179</v>
      </c>
    </row>
    <row r="628" spans="1:16" ht="31.2" thickBot="1">
      <c r="A628" t="str">
        <f t="shared" si="9"/>
        <v>vehículo de dos ruedas</v>
      </c>
      <c r="B628" s="142" t="s">
        <v>1738</v>
      </c>
      <c r="D628" s="129" t="s">
        <v>2738</v>
      </c>
      <c r="E628" s="129" t="s">
        <v>3398</v>
      </c>
      <c r="F628" s="129" t="s">
        <v>4091</v>
      </c>
      <c r="G628" s="129" t="s">
        <v>4781</v>
      </c>
      <c r="H628" s="129" t="s">
        <v>5470</v>
      </c>
      <c r="I628" s="129" t="s">
        <v>6160</v>
      </c>
      <c r="J628" s="129" t="s">
        <v>6160</v>
      </c>
      <c r="K628" s="129" t="s">
        <v>6849</v>
      </c>
      <c r="L628" s="129" t="s">
        <v>7542</v>
      </c>
      <c r="M628" s="129" t="s">
        <v>8233</v>
      </c>
      <c r="N628" s="129" t="s">
        <v>8917</v>
      </c>
      <c r="O628" s="129" t="s">
        <v>9588</v>
      </c>
      <c r="P628" s="129" t="s">
        <v>10180</v>
      </c>
    </row>
    <row r="629" spans="1:16" ht="41.4" thickBot="1">
      <c r="A629" t="str">
        <f t="shared" si="9"/>
        <v>motor de combustión interna automotriz</v>
      </c>
      <c r="B629" s="142" t="s">
        <v>1740</v>
      </c>
      <c r="D629" s="129" t="s">
        <v>2739</v>
      </c>
      <c r="E629" s="129" t="s">
        <v>3399</v>
      </c>
      <c r="F629" s="129" t="s">
        <v>4092</v>
      </c>
      <c r="G629" s="129" t="s">
        <v>4782</v>
      </c>
      <c r="H629" s="129" t="s">
        <v>5471</v>
      </c>
      <c r="I629" s="129" t="s">
        <v>6161</v>
      </c>
      <c r="J629" s="129" t="s">
        <v>6161</v>
      </c>
      <c r="K629" s="129" t="s">
        <v>6850</v>
      </c>
      <c r="L629" s="129" t="s">
        <v>7543</v>
      </c>
      <c r="M629" s="129" t="s">
        <v>8234</v>
      </c>
      <c r="N629" s="129" t="s">
        <v>8918</v>
      </c>
      <c r="O629" s="129" t="s">
        <v>9589</v>
      </c>
      <c r="P629" s="129" t="s">
        <v>10181</v>
      </c>
    </row>
    <row r="630" spans="1:16" ht="21" thickBot="1">
      <c r="A630" t="str">
        <f t="shared" si="9"/>
        <v>Autopartes</v>
      </c>
      <c r="B630" s="142" t="s">
        <v>1742</v>
      </c>
      <c r="D630" s="129" t="s">
        <v>2740</v>
      </c>
      <c r="E630" s="129" t="s">
        <v>3400</v>
      </c>
      <c r="F630" s="129" t="s">
        <v>4093</v>
      </c>
      <c r="G630" s="129" t="s">
        <v>4783</v>
      </c>
      <c r="H630" s="129" t="s">
        <v>5472</v>
      </c>
      <c r="I630" s="129" t="s">
        <v>6162</v>
      </c>
      <c r="J630" s="129" t="s">
        <v>6162</v>
      </c>
      <c r="K630" s="129" t="s">
        <v>6851</v>
      </c>
      <c r="L630" s="129" t="s">
        <v>7544</v>
      </c>
      <c r="M630" s="129" t="s">
        <v>8235</v>
      </c>
      <c r="N630" s="129" t="s">
        <v>8919</v>
      </c>
      <c r="O630" s="129" t="s">
        <v>9590</v>
      </c>
      <c r="P630" s="129" t="s">
        <v>10182</v>
      </c>
    </row>
    <row r="631" spans="1:16" ht="21" thickBot="1">
      <c r="A631" t="str">
        <f t="shared" si="9"/>
        <v>barco de acero</v>
      </c>
      <c r="B631" s="142" t="s">
        <v>1744</v>
      </c>
      <c r="D631" s="129" t="s">
        <v>2741</v>
      </c>
      <c r="E631" s="129" t="s">
        <v>1744</v>
      </c>
      <c r="F631" s="129" t="s">
        <v>4094</v>
      </c>
      <c r="G631" s="129" t="s">
        <v>4784</v>
      </c>
      <c r="H631" s="129" t="s">
        <v>5473</v>
      </c>
      <c r="I631" s="129" t="s">
        <v>6163</v>
      </c>
      <c r="J631" s="129" t="s">
        <v>6163</v>
      </c>
      <c r="K631" s="129" t="s">
        <v>6852</v>
      </c>
      <c r="L631" s="129" t="s">
        <v>7545</v>
      </c>
      <c r="M631" s="129" t="s">
        <v>8236</v>
      </c>
      <c r="N631" s="129" t="s">
        <v>8920</v>
      </c>
      <c r="O631" s="129" t="s">
        <v>9591</v>
      </c>
      <c r="P631" s="129" t="s">
        <v>10183</v>
      </c>
    </row>
    <row r="632" spans="1:16" ht="21" thickBot="1">
      <c r="A632" t="str">
        <f t="shared" si="9"/>
        <v>Otros buques</v>
      </c>
      <c r="B632" s="142" t="s">
        <v>1746</v>
      </c>
      <c r="D632" s="129" t="s">
        <v>2742</v>
      </c>
      <c r="E632" s="129" t="s">
        <v>3401</v>
      </c>
      <c r="F632" s="129" t="s">
        <v>4095</v>
      </c>
      <c r="G632" s="129" t="s">
        <v>4785</v>
      </c>
      <c r="H632" s="129" t="s">
        <v>5474</v>
      </c>
      <c r="I632" s="129" t="s">
        <v>6164</v>
      </c>
      <c r="J632" s="129" t="s">
        <v>6164</v>
      </c>
      <c r="K632" s="129" t="s">
        <v>6853</v>
      </c>
      <c r="L632" s="129" t="s">
        <v>7546</v>
      </c>
      <c r="M632" s="129" t="s">
        <v>8237</v>
      </c>
      <c r="N632" s="129" t="s">
        <v>8921</v>
      </c>
      <c r="O632" s="129" t="s">
        <v>9592</v>
      </c>
      <c r="P632" s="129" t="s">
        <v>10184</v>
      </c>
    </row>
    <row r="633" spans="1:16" ht="41.4" thickBot="1">
      <c r="A633" t="str">
        <f t="shared" si="9"/>
        <v>motor de combustión interna marino</v>
      </c>
      <c r="B633" s="142" t="s">
        <v>1748</v>
      </c>
      <c r="D633" s="129" t="s">
        <v>2743</v>
      </c>
      <c r="E633" s="129" t="s">
        <v>3402</v>
      </c>
      <c r="F633" s="129" t="s">
        <v>4096</v>
      </c>
      <c r="G633" s="129" t="s">
        <v>4786</v>
      </c>
      <c r="H633" s="129" t="s">
        <v>5475</v>
      </c>
      <c r="I633" s="129" t="s">
        <v>6165</v>
      </c>
      <c r="J633" s="129" t="s">
        <v>6165</v>
      </c>
      <c r="K633" s="129" t="s">
        <v>6854</v>
      </c>
      <c r="L633" s="129" t="s">
        <v>7547</v>
      </c>
      <c r="M633" s="129" t="s">
        <v>8238</v>
      </c>
      <c r="N633" s="129" t="s">
        <v>8922</v>
      </c>
      <c r="O633" s="129" t="s">
        <v>9593</v>
      </c>
      <c r="P633" s="129" t="s">
        <v>10185</v>
      </c>
    </row>
    <row r="634" spans="1:16" ht="21" thickBot="1">
      <c r="A634" t="str">
        <f t="shared" si="9"/>
        <v>reparación de barcos</v>
      </c>
      <c r="B634" s="142" t="s">
        <v>1750</v>
      </c>
      <c r="D634" s="129" t="s">
        <v>2744</v>
      </c>
      <c r="E634" s="129" t="s">
        <v>3403</v>
      </c>
      <c r="F634" s="129" t="s">
        <v>4097</v>
      </c>
      <c r="G634" s="129" t="s">
        <v>4787</v>
      </c>
      <c r="H634" s="129" t="s">
        <v>5476</v>
      </c>
      <c r="I634" s="129" t="s">
        <v>6166</v>
      </c>
      <c r="J634" s="129" t="s">
        <v>6166</v>
      </c>
      <c r="K634" s="129" t="s">
        <v>6855</v>
      </c>
      <c r="L634" s="129" t="s">
        <v>7548</v>
      </c>
      <c r="M634" s="129" t="s">
        <v>8239</v>
      </c>
      <c r="N634" s="129" t="s">
        <v>8923</v>
      </c>
      <c r="O634" s="129" t="s">
        <v>9594</v>
      </c>
      <c r="P634" s="129" t="s">
        <v>3403</v>
      </c>
    </row>
    <row r="635" spans="1:16" ht="21" thickBot="1">
      <c r="A635" t="str">
        <f t="shared" si="9"/>
        <v>vagón de ferrocarril</v>
      </c>
      <c r="B635" s="142" t="s">
        <v>1752</v>
      </c>
      <c r="D635" s="129" t="s">
        <v>2745</v>
      </c>
      <c r="E635" s="129" t="s">
        <v>3404</v>
      </c>
      <c r="F635" s="129" t="s">
        <v>4098</v>
      </c>
      <c r="G635" s="129" t="s">
        <v>4788</v>
      </c>
      <c r="H635" s="129" t="s">
        <v>5477</v>
      </c>
      <c r="I635" s="129" t="s">
        <v>6167</v>
      </c>
      <c r="J635" s="129" t="s">
        <v>6167</v>
      </c>
      <c r="K635" s="129" t="s">
        <v>6856</v>
      </c>
      <c r="L635" s="129" t="s">
        <v>7549</v>
      </c>
      <c r="M635" s="129" t="s">
        <v>8240</v>
      </c>
      <c r="N635" s="129" t="s">
        <v>8924</v>
      </c>
      <c r="O635" s="129" t="s">
        <v>9595</v>
      </c>
      <c r="P635" s="129" t="s">
        <v>10186</v>
      </c>
    </row>
    <row r="636" spans="1:16" ht="31.2" thickBot="1">
      <c r="A636" t="str">
        <f t="shared" si="9"/>
        <v>reparación de vagones de ferrocarril</v>
      </c>
      <c r="B636" s="142" t="s">
        <v>1754</v>
      </c>
      <c r="D636" s="129" t="s">
        <v>2746</v>
      </c>
      <c r="E636" s="129" t="s">
        <v>3405</v>
      </c>
      <c r="F636" s="129" t="s">
        <v>4099</v>
      </c>
      <c r="G636" s="129" t="s">
        <v>4789</v>
      </c>
      <c r="H636" s="129" t="s">
        <v>5478</v>
      </c>
      <c r="I636" s="129" t="s">
        <v>6168</v>
      </c>
      <c r="J636" s="129" t="s">
        <v>6168</v>
      </c>
      <c r="K636" s="129" t="s">
        <v>6857</v>
      </c>
      <c r="L636" s="129" t="s">
        <v>7550</v>
      </c>
      <c r="M636" s="129" t="s">
        <v>8241</v>
      </c>
      <c r="N636" s="129" t="s">
        <v>8925</v>
      </c>
      <c r="O636" s="129" t="s">
        <v>9596</v>
      </c>
      <c r="P636" s="129" t="s">
        <v>10187</v>
      </c>
    </row>
    <row r="637" spans="1:16" ht="21" thickBot="1">
      <c r="A637" t="str">
        <f t="shared" si="9"/>
        <v>aeronave</v>
      </c>
      <c r="B637" s="142" t="s">
        <v>1756</v>
      </c>
      <c r="D637" s="129" t="s">
        <v>2747</v>
      </c>
      <c r="E637" s="129" t="s">
        <v>3406</v>
      </c>
      <c r="F637" s="129" t="s">
        <v>4100</v>
      </c>
      <c r="G637" s="129" t="s">
        <v>4790</v>
      </c>
      <c r="H637" s="129" t="s">
        <v>5479</v>
      </c>
      <c r="I637" s="129" t="s">
        <v>6169</v>
      </c>
      <c r="J637" s="129" t="s">
        <v>6169</v>
      </c>
      <c r="K637" s="129" t="s">
        <v>6858</v>
      </c>
      <c r="L637" s="129" t="s">
        <v>7551</v>
      </c>
      <c r="M637" s="129" t="s">
        <v>8242</v>
      </c>
      <c r="N637" s="129" t="s">
        <v>8926</v>
      </c>
      <c r="O637" s="129" t="s">
        <v>9597</v>
      </c>
      <c r="P637" s="129" t="s">
        <v>10188</v>
      </c>
    </row>
    <row r="638" spans="1:16" ht="21" thickBot="1">
      <c r="A638" t="str">
        <f t="shared" si="9"/>
        <v>reparación de aeronaves</v>
      </c>
      <c r="B638" s="142" t="s">
        <v>1758</v>
      </c>
      <c r="D638" s="129" t="s">
        <v>2748</v>
      </c>
      <c r="E638" s="129" t="s">
        <v>3407</v>
      </c>
      <c r="F638" s="129" t="s">
        <v>4101</v>
      </c>
      <c r="G638" s="129" t="s">
        <v>4791</v>
      </c>
      <c r="H638" s="129" t="s">
        <v>5480</v>
      </c>
      <c r="I638" s="129" t="s">
        <v>6170</v>
      </c>
      <c r="J638" s="129" t="s">
        <v>6170</v>
      </c>
      <c r="K638" s="129" t="s">
        <v>6859</v>
      </c>
      <c r="L638" s="129" t="s">
        <v>7552</v>
      </c>
      <c r="M638" s="129" t="s">
        <v>8243</v>
      </c>
      <c r="N638" s="129" t="s">
        <v>8927</v>
      </c>
      <c r="O638" s="129" t="s">
        <v>9598</v>
      </c>
      <c r="P638" s="129" t="s">
        <v>10189</v>
      </c>
    </row>
    <row r="639" spans="1:16" ht="18.600000000000001" thickBot="1">
      <c r="A639" t="str">
        <f t="shared" si="9"/>
        <v>bicicleta</v>
      </c>
      <c r="B639" s="142" t="s">
        <v>1760</v>
      </c>
      <c r="D639" s="129" t="s">
        <v>2749</v>
      </c>
      <c r="E639" s="129" t="s">
        <v>3408</v>
      </c>
      <c r="F639" s="129" t="s">
        <v>4102</v>
      </c>
      <c r="G639" s="129" t="s">
        <v>4792</v>
      </c>
      <c r="H639" s="129" t="s">
        <v>5481</v>
      </c>
      <c r="I639" s="129" t="s">
        <v>6171</v>
      </c>
      <c r="J639" s="129" t="s">
        <v>6171</v>
      </c>
      <c r="K639" s="129" t="s">
        <v>6860</v>
      </c>
      <c r="L639" s="129" t="s">
        <v>7553</v>
      </c>
      <c r="M639" s="129" t="s">
        <v>8244</v>
      </c>
      <c r="N639" s="129" t="s">
        <v>8928</v>
      </c>
      <c r="O639" s="129" t="s">
        <v>9599</v>
      </c>
      <c r="P639" s="129" t="s">
        <v>10190</v>
      </c>
    </row>
    <row r="640" spans="1:16" ht="31.2" thickBot="1">
      <c r="A640" t="str">
        <f t="shared" si="9"/>
        <v>Otra maquinaria de transporte</v>
      </c>
      <c r="B640" s="142" t="s">
        <v>1762</v>
      </c>
      <c r="D640" s="129" t="s">
        <v>2750</v>
      </c>
      <c r="E640" s="129" t="s">
        <v>3409</v>
      </c>
      <c r="F640" s="129" t="s">
        <v>4103</v>
      </c>
      <c r="G640" s="129" t="s">
        <v>4793</v>
      </c>
      <c r="H640" s="129" t="s">
        <v>5482</v>
      </c>
      <c r="I640" s="129" t="s">
        <v>6172</v>
      </c>
      <c r="J640" s="129" t="s">
        <v>6172</v>
      </c>
      <c r="K640" s="129" t="s">
        <v>6861</v>
      </c>
      <c r="L640" s="129" t="s">
        <v>7554</v>
      </c>
      <c r="M640" s="129" t="s">
        <v>8245</v>
      </c>
      <c r="N640" s="129" t="s">
        <v>8929</v>
      </c>
      <c r="O640" s="129" t="s">
        <v>9600</v>
      </c>
      <c r="P640" s="129" t="s">
        <v>10191</v>
      </c>
    </row>
    <row r="641" spans="1:16" ht="18.600000000000001" thickBot="1">
      <c r="A641" t="str">
        <f t="shared" si="9"/>
        <v>juguete</v>
      </c>
      <c r="B641" s="142" t="s">
        <v>1764</v>
      </c>
      <c r="D641" s="129" t="s">
        <v>2751</v>
      </c>
      <c r="E641" s="129" t="s">
        <v>3410</v>
      </c>
      <c r="F641" s="129" t="s">
        <v>4104</v>
      </c>
      <c r="G641" s="129" t="s">
        <v>4794</v>
      </c>
      <c r="H641" s="129" t="s">
        <v>5483</v>
      </c>
      <c r="I641" s="129" t="s">
        <v>6173</v>
      </c>
      <c r="J641" s="129" t="s">
        <v>6173</v>
      </c>
      <c r="K641" s="129" t="s">
        <v>6862</v>
      </c>
      <c r="L641" s="129" t="s">
        <v>7555</v>
      </c>
      <c r="M641" s="129" t="s">
        <v>8246</v>
      </c>
      <c r="N641" s="129" t="s">
        <v>8930</v>
      </c>
      <c r="O641" s="129" t="s">
        <v>9601</v>
      </c>
      <c r="P641" s="129" t="s">
        <v>3410</v>
      </c>
    </row>
    <row r="642" spans="1:16" ht="31.2" thickBot="1">
      <c r="A642" t="str">
        <f t="shared" ref="A642:A705" si="10">J642</f>
        <v>equipo de ejercicio</v>
      </c>
      <c r="B642" s="142" t="s">
        <v>1766</v>
      </c>
      <c r="D642" s="129" t="s">
        <v>2752</v>
      </c>
      <c r="E642" s="129" t="s">
        <v>3411</v>
      </c>
      <c r="F642" s="129" t="s">
        <v>4105</v>
      </c>
      <c r="G642" s="129" t="s">
        <v>4795</v>
      </c>
      <c r="H642" s="129" t="s">
        <v>5484</v>
      </c>
      <c r="I642" s="129" t="s">
        <v>6174</v>
      </c>
      <c r="J642" s="129" t="s">
        <v>6174</v>
      </c>
      <c r="K642" s="129" t="s">
        <v>6863</v>
      </c>
      <c r="L642" s="129" t="s">
        <v>7556</v>
      </c>
      <c r="M642" s="129" t="s">
        <v>8247</v>
      </c>
      <c r="N642" s="129" t="s">
        <v>8931</v>
      </c>
      <c r="O642" s="129" t="s">
        <v>9602</v>
      </c>
      <c r="P642" s="129" t="s">
        <v>3411</v>
      </c>
    </row>
    <row r="643" spans="1:16" ht="21" thickBot="1">
      <c r="A643" t="str">
        <f t="shared" si="10"/>
        <v>bienes personales</v>
      </c>
      <c r="B643" s="142" t="s">
        <v>1768</v>
      </c>
      <c r="D643" s="129" t="s">
        <v>2753</v>
      </c>
      <c r="E643" s="129" t="s">
        <v>3412</v>
      </c>
      <c r="F643" s="129" t="s">
        <v>4106</v>
      </c>
      <c r="G643" s="129" t="s">
        <v>4796</v>
      </c>
      <c r="H643" s="129" t="s">
        <v>5485</v>
      </c>
      <c r="I643" s="129" t="s">
        <v>6175</v>
      </c>
      <c r="J643" s="129" t="s">
        <v>6175</v>
      </c>
      <c r="K643" s="129" t="s">
        <v>6864</v>
      </c>
      <c r="L643" s="129" t="s">
        <v>7557</v>
      </c>
      <c r="M643" s="129" t="s">
        <v>8248</v>
      </c>
      <c r="N643" s="129" t="s">
        <v>8932</v>
      </c>
      <c r="O643" s="129" t="s">
        <v>9603</v>
      </c>
      <c r="P643" s="129" t="s">
        <v>10192</v>
      </c>
    </row>
    <row r="644" spans="1:16" ht="18.600000000000001" thickBot="1">
      <c r="A644" t="str">
        <f t="shared" si="10"/>
        <v>reloj</v>
      </c>
      <c r="B644" s="142" t="s">
        <v>1770</v>
      </c>
      <c r="D644" s="129" t="s">
        <v>2754</v>
      </c>
      <c r="E644" s="129" t="s">
        <v>3413</v>
      </c>
      <c r="F644" s="129" t="s">
        <v>4107</v>
      </c>
      <c r="G644" s="129" t="s">
        <v>4797</v>
      </c>
      <c r="H644" s="129" t="s">
        <v>5486</v>
      </c>
      <c r="I644" s="129" t="s">
        <v>6176</v>
      </c>
      <c r="J644" s="129" t="s">
        <v>6176</v>
      </c>
      <c r="K644" s="129" t="s">
        <v>6865</v>
      </c>
      <c r="L644" s="129" t="s">
        <v>7558</v>
      </c>
      <c r="M644" s="129" t="s">
        <v>8249</v>
      </c>
      <c r="N644" s="129" t="s">
        <v>8933</v>
      </c>
      <c r="O644" s="129" t="s">
        <v>9604</v>
      </c>
      <c r="P644" s="129" t="s">
        <v>10193</v>
      </c>
    </row>
    <row r="645" spans="1:16" ht="18.600000000000001" thickBot="1">
      <c r="A645" t="str">
        <f t="shared" si="10"/>
        <v>instrumento</v>
      </c>
      <c r="B645" s="142" t="s">
        <v>1772</v>
      </c>
      <c r="D645" s="129" t="s">
        <v>2755</v>
      </c>
      <c r="E645" s="129" t="s">
        <v>3414</v>
      </c>
      <c r="F645" s="129" t="s">
        <v>4108</v>
      </c>
      <c r="G645" s="129" t="s">
        <v>4798</v>
      </c>
      <c r="H645" s="129" t="s">
        <v>5487</v>
      </c>
      <c r="I645" s="129" t="s">
        <v>6177</v>
      </c>
      <c r="J645" s="129" t="s">
        <v>6177</v>
      </c>
      <c r="K645" s="129" t="s">
        <v>6866</v>
      </c>
      <c r="L645" s="129" t="s">
        <v>7559</v>
      </c>
      <c r="M645" s="129" t="s">
        <v>8250</v>
      </c>
      <c r="N645" s="129" t="s">
        <v>8934</v>
      </c>
      <c r="O645" s="129" t="s">
        <v>2755</v>
      </c>
      <c r="P645" s="129" t="s">
        <v>10194</v>
      </c>
    </row>
    <row r="646" spans="1:16" ht="41.4" thickBot="1">
      <c r="A646" t="str">
        <f t="shared" si="10"/>
        <v>Escritura/papelería</v>
      </c>
      <c r="B646" s="142" t="s">
        <v>1774</v>
      </c>
      <c r="D646" s="129" t="s">
        <v>2756</v>
      </c>
      <c r="E646" s="129" t="s">
        <v>3415</v>
      </c>
      <c r="F646" s="129" t="s">
        <v>4109</v>
      </c>
      <c r="G646" s="129" t="s">
        <v>4799</v>
      </c>
      <c r="H646" s="129" t="s">
        <v>5488</v>
      </c>
      <c r="I646" s="129" t="s">
        <v>6178</v>
      </c>
      <c r="J646" s="129" t="s">
        <v>6178</v>
      </c>
      <c r="K646" s="129" t="s">
        <v>6867</v>
      </c>
      <c r="L646" s="129" t="s">
        <v>7560</v>
      </c>
      <c r="M646" s="129" t="s">
        <v>8251</v>
      </c>
      <c r="N646" s="129" t="s">
        <v>8935</v>
      </c>
      <c r="O646" s="129" t="s">
        <v>9605</v>
      </c>
      <c r="P646" s="129" t="s">
        <v>10195</v>
      </c>
    </row>
    <row r="647" spans="1:16" ht="41.4" thickBot="1">
      <c r="A647" t="str">
        <f t="shared" si="10"/>
        <v>Productos procesados ​​de paja y tatami</v>
      </c>
      <c r="B647" s="142" t="s">
        <v>1776</v>
      </c>
      <c r="D647" s="129" t="s">
        <v>2757</v>
      </c>
      <c r="E647" s="129" t="s">
        <v>3416</v>
      </c>
      <c r="F647" s="129" t="s">
        <v>4110</v>
      </c>
      <c r="G647" s="129" t="s">
        <v>4800</v>
      </c>
      <c r="H647" s="129" t="s">
        <v>5489</v>
      </c>
      <c r="I647" s="129" t="s">
        <v>6179</v>
      </c>
      <c r="J647" s="129" t="s">
        <v>6179</v>
      </c>
      <c r="K647" s="129" t="s">
        <v>6868</v>
      </c>
      <c r="L647" s="129" t="s">
        <v>7561</v>
      </c>
      <c r="M647" s="129" t="s">
        <v>8252</v>
      </c>
      <c r="N647" s="129" t="s">
        <v>8936</v>
      </c>
      <c r="O647" s="129" t="s">
        <v>9606</v>
      </c>
      <c r="P647" s="129" t="s">
        <v>3416</v>
      </c>
    </row>
    <row r="648" spans="1:16" ht="21" thickBot="1">
      <c r="A648" t="str">
        <f t="shared" si="10"/>
        <v>Grabación de información</v>
      </c>
      <c r="B648" s="142" t="s">
        <v>1778</v>
      </c>
      <c r="D648" s="129" t="s">
        <v>2758</v>
      </c>
      <c r="E648" s="129" t="s">
        <v>3417</v>
      </c>
      <c r="F648" s="129" t="s">
        <v>4111</v>
      </c>
      <c r="G648" s="129" t="s">
        <v>4801</v>
      </c>
      <c r="H648" s="129" t="s">
        <v>5490</v>
      </c>
      <c r="I648" s="129" t="s">
        <v>6180</v>
      </c>
      <c r="J648" s="129" t="s">
        <v>6180</v>
      </c>
      <c r="K648" s="129" t="s">
        <v>6869</v>
      </c>
      <c r="L648" s="129" t="s">
        <v>7562</v>
      </c>
      <c r="M648" s="129" t="s">
        <v>8253</v>
      </c>
      <c r="N648" s="129" t="s">
        <v>8937</v>
      </c>
      <c r="O648" s="129" t="s">
        <v>9607</v>
      </c>
      <c r="P648" s="129" t="s">
        <v>10196</v>
      </c>
    </row>
    <row r="649" spans="1:16" ht="41.4" thickBot="1">
      <c r="A649" t="str">
        <f t="shared" si="10"/>
        <v>Otros productos manufacturados</v>
      </c>
      <c r="B649" s="142" t="s">
        <v>1232</v>
      </c>
      <c r="D649" s="129" t="s">
        <v>2412</v>
      </c>
      <c r="E649" s="129" t="s">
        <v>3093</v>
      </c>
      <c r="F649" s="129" t="s">
        <v>3760</v>
      </c>
      <c r="G649" s="129" t="s">
        <v>4456</v>
      </c>
      <c r="H649" s="129" t="s">
        <v>5147</v>
      </c>
      <c r="I649" s="129" t="s">
        <v>5834</v>
      </c>
      <c r="J649" s="129" t="s">
        <v>5834</v>
      </c>
      <c r="K649" s="129" t="s">
        <v>6523</v>
      </c>
      <c r="L649" s="129" t="s">
        <v>7217</v>
      </c>
      <c r="M649" s="129" t="s">
        <v>7908</v>
      </c>
      <c r="N649" s="129" t="s">
        <v>8594</v>
      </c>
      <c r="O649" s="129" t="s">
        <v>9269</v>
      </c>
      <c r="P649" s="129" t="s">
        <v>9901</v>
      </c>
    </row>
    <row r="650" spans="1:16" ht="51.6" thickBot="1">
      <c r="A650" t="str">
        <f t="shared" si="10"/>
        <v>Recogida y tratamiento de recursos reciclados</v>
      </c>
      <c r="B650" s="142" t="s">
        <v>1370</v>
      </c>
      <c r="D650" s="129" t="s">
        <v>2485</v>
      </c>
      <c r="E650" s="129" t="s">
        <v>3162</v>
      </c>
      <c r="F650" s="129" t="s">
        <v>3834</v>
      </c>
      <c r="G650" s="129" t="s">
        <v>4529</v>
      </c>
      <c r="H650" s="129" t="s">
        <v>5220</v>
      </c>
      <c r="I650" s="129" t="s">
        <v>5907</v>
      </c>
      <c r="J650" s="129" t="s">
        <v>5907</v>
      </c>
      <c r="K650" s="129" t="s">
        <v>6596</v>
      </c>
      <c r="L650" s="129" t="s">
        <v>7290</v>
      </c>
      <c r="M650" s="129" t="s">
        <v>7981</v>
      </c>
      <c r="N650" s="129" t="s">
        <v>8667</v>
      </c>
      <c r="O650" s="129" t="s">
        <v>9339</v>
      </c>
      <c r="P650" s="129" t="s">
        <v>9967</v>
      </c>
    </row>
    <row r="651" spans="1:16" ht="41.4" thickBot="1">
      <c r="A651" t="str">
        <f t="shared" si="10"/>
        <v>Edificio residencial (construcción de madera)</v>
      </c>
      <c r="B651" s="142" t="s">
        <v>1782</v>
      </c>
      <c r="D651" s="129" t="s">
        <v>2759</v>
      </c>
      <c r="E651" s="129" t="s">
        <v>3418</v>
      </c>
      <c r="F651" s="129" t="s">
        <v>4112</v>
      </c>
      <c r="G651" s="129" t="s">
        <v>4802</v>
      </c>
      <c r="H651" s="129" t="s">
        <v>5491</v>
      </c>
      <c r="I651" s="129" t="s">
        <v>6181</v>
      </c>
      <c r="J651" s="129" t="s">
        <v>6181</v>
      </c>
      <c r="K651" s="129" t="s">
        <v>6870</v>
      </c>
      <c r="L651" s="129" t="s">
        <v>7563</v>
      </c>
      <c r="M651" s="129" t="s">
        <v>8254</v>
      </c>
      <c r="N651" s="129" t="s">
        <v>8938</v>
      </c>
      <c r="O651" s="129" t="s">
        <v>9608</v>
      </c>
      <c r="P651" s="129" t="s">
        <v>10197</v>
      </c>
    </row>
    <row r="652" spans="1:16" ht="51.6" thickBot="1">
      <c r="A652" t="str">
        <f t="shared" si="10"/>
        <v>Construcción residencial (construcción que no sea de madera)</v>
      </c>
      <c r="B652" s="142" t="s">
        <v>1784</v>
      </c>
      <c r="D652" s="129" t="s">
        <v>2760</v>
      </c>
      <c r="E652" s="129" t="s">
        <v>3419</v>
      </c>
      <c r="F652" s="129" t="s">
        <v>4113</v>
      </c>
      <c r="G652" s="129" t="s">
        <v>4803</v>
      </c>
      <c r="H652" s="129" t="s">
        <v>5492</v>
      </c>
      <c r="I652" s="129" t="s">
        <v>6182</v>
      </c>
      <c r="J652" s="129" t="s">
        <v>6182</v>
      </c>
      <c r="K652" s="129" t="s">
        <v>6871</v>
      </c>
      <c r="L652" s="129" t="s">
        <v>7564</v>
      </c>
      <c r="M652" s="129" t="s">
        <v>8255</v>
      </c>
      <c r="N652" s="129" t="s">
        <v>8939</v>
      </c>
      <c r="O652" s="129" t="s">
        <v>9609</v>
      </c>
      <c r="P652" s="129" t="s">
        <v>10198</v>
      </c>
    </row>
    <row r="653" spans="1:16" ht="51.6" thickBot="1">
      <c r="A653" t="str">
        <f t="shared" si="10"/>
        <v>Edificio no residencial (construcción de madera)</v>
      </c>
      <c r="B653" s="142" t="s">
        <v>1786</v>
      </c>
      <c r="D653" s="129" t="s">
        <v>2761</v>
      </c>
      <c r="E653" s="129" t="s">
        <v>3420</v>
      </c>
      <c r="F653" s="129" t="s">
        <v>4114</v>
      </c>
      <c r="G653" s="129" t="s">
        <v>4804</v>
      </c>
      <c r="H653" s="129" t="s">
        <v>5493</v>
      </c>
      <c r="I653" s="129" t="s">
        <v>6183</v>
      </c>
      <c r="J653" s="129" t="s">
        <v>6183</v>
      </c>
      <c r="K653" s="129" t="s">
        <v>6872</v>
      </c>
      <c r="L653" s="129" t="s">
        <v>7565</v>
      </c>
      <c r="M653" s="129" t="s">
        <v>8256</v>
      </c>
      <c r="N653" s="129" t="s">
        <v>8940</v>
      </c>
      <c r="O653" s="129" t="s">
        <v>9610</v>
      </c>
      <c r="P653" s="129" t="s">
        <v>10199</v>
      </c>
    </row>
    <row r="654" spans="1:16" ht="51.6" thickBot="1">
      <c r="A654" t="str">
        <f t="shared" si="10"/>
        <v>Construcción no residencial (construcción que no sea de madera)</v>
      </c>
      <c r="B654" s="142" t="s">
        <v>59</v>
      </c>
      <c r="D654" s="129" t="s">
        <v>2762</v>
      </c>
      <c r="E654" s="129" t="s">
        <v>3421</v>
      </c>
      <c r="F654" s="129" t="s">
        <v>4115</v>
      </c>
      <c r="G654" s="129" t="s">
        <v>4805</v>
      </c>
      <c r="H654" s="129" t="s">
        <v>5494</v>
      </c>
      <c r="I654" s="129" t="s">
        <v>6184</v>
      </c>
      <c r="J654" s="129" t="s">
        <v>6184</v>
      </c>
      <c r="K654" s="129" t="s">
        <v>6873</v>
      </c>
      <c r="L654" s="129" t="s">
        <v>7566</v>
      </c>
      <c r="M654" s="129" t="s">
        <v>8257</v>
      </c>
      <c r="N654" s="129" t="s">
        <v>8941</v>
      </c>
      <c r="O654" s="129" t="s">
        <v>9611</v>
      </c>
      <c r="P654" s="129" t="s">
        <v>10200</v>
      </c>
    </row>
    <row r="655" spans="1:16" ht="21" thickBot="1">
      <c r="A655" t="str">
        <f t="shared" si="10"/>
        <v>Reparación de construcción</v>
      </c>
      <c r="B655" s="142" t="s">
        <v>1375</v>
      </c>
      <c r="D655" s="129" t="s">
        <v>2487</v>
      </c>
      <c r="E655" s="129" t="s">
        <v>3164</v>
      </c>
      <c r="F655" s="129" t="s">
        <v>3836</v>
      </c>
      <c r="G655" s="129" t="s">
        <v>4531</v>
      </c>
      <c r="H655" s="129" t="s">
        <v>5222</v>
      </c>
      <c r="I655" s="129" t="s">
        <v>5909</v>
      </c>
      <c r="J655" s="129" t="s">
        <v>5909</v>
      </c>
      <c r="K655" s="129" t="s">
        <v>6598</v>
      </c>
      <c r="L655" s="129" t="s">
        <v>7292</v>
      </c>
      <c r="M655" s="129" t="s">
        <v>7983</v>
      </c>
      <c r="N655" s="129" t="s">
        <v>8669</v>
      </c>
      <c r="O655" s="129" t="s">
        <v>9341</v>
      </c>
      <c r="P655" s="129" t="s">
        <v>9969</v>
      </c>
    </row>
    <row r="656" spans="1:16" ht="41.4" thickBot="1">
      <c r="A656" t="str">
        <f t="shared" si="10"/>
        <v>Obras públicas viales</v>
      </c>
      <c r="B656" s="142" t="s">
        <v>1790</v>
      </c>
      <c r="D656" s="129" t="s">
        <v>2763</v>
      </c>
      <c r="E656" s="129" t="s">
        <v>3422</v>
      </c>
      <c r="F656" s="129" t="s">
        <v>4116</v>
      </c>
      <c r="G656" s="129" t="s">
        <v>4806</v>
      </c>
      <c r="H656" s="129" t="s">
        <v>5495</v>
      </c>
      <c r="I656" s="129" t="s">
        <v>6185</v>
      </c>
      <c r="J656" s="129" t="s">
        <v>6185</v>
      </c>
      <c r="K656" s="129" t="s">
        <v>6874</v>
      </c>
      <c r="L656" s="129" t="s">
        <v>7567</v>
      </c>
      <c r="M656" s="129" t="s">
        <v>8258</v>
      </c>
      <c r="N656" s="129" t="s">
        <v>8942</v>
      </c>
      <c r="O656" s="129" t="s">
        <v>9612</v>
      </c>
      <c r="P656" s="129" t="s">
        <v>10201</v>
      </c>
    </row>
    <row r="657" spans="1:16" ht="61.8" thickBot="1">
      <c r="A657" t="str">
        <f t="shared" si="10"/>
        <v>Ríos, alcantarillas y otras obras públicas</v>
      </c>
      <c r="B657" s="142" t="s">
        <v>1792</v>
      </c>
      <c r="D657" s="129" t="s">
        <v>2764</v>
      </c>
      <c r="E657" s="129" t="s">
        <v>3423</v>
      </c>
      <c r="F657" s="129" t="s">
        <v>4117</v>
      </c>
      <c r="G657" s="129" t="s">
        <v>4807</v>
      </c>
      <c r="H657" s="129" t="s">
        <v>5496</v>
      </c>
      <c r="I657" s="129" t="s">
        <v>6186</v>
      </c>
      <c r="J657" s="129" t="s">
        <v>6186</v>
      </c>
      <c r="K657" s="129" t="s">
        <v>6875</v>
      </c>
      <c r="L657" s="129" t="s">
        <v>7568</v>
      </c>
      <c r="M657" s="129" t="s">
        <v>8259</v>
      </c>
      <c r="N657" s="129" t="s">
        <v>8943</v>
      </c>
      <c r="O657" s="129" t="s">
        <v>9613</v>
      </c>
      <c r="P657" s="129" t="s">
        <v>3423</v>
      </c>
    </row>
    <row r="658" spans="1:16" ht="61.8" thickBot="1">
      <c r="A658" t="str">
        <f t="shared" si="10"/>
        <v>Obras públicas relacionadas con la agricultura y la silvicultura</v>
      </c>
      <c r="B658" s="142" t="s">
        <v>1794</v>
      </c>
      <c r="D658" s="129" t="s">
        <v>2765</v>
      </c>
      <c r="E658" s="129" t="s">
        <v>3424</v>
      </c>
      <c r="F658" s="129" t="s">
        <v>4118</v>
      </c>
      <c r="G658" s="129" t="s">
        <v>4808</v>
      </c>
      <c r="H658" s="129" t="s">
        <v>5497</v>
      </c>
      <c r="I658" s="129" t="s">
        <v>6187</v>
      </c>
      <c r="J658" s="129" t="s">
        <v>6187</v>
      </c>
      <c r="K658" s="129" t="s">
        <v>6876</v>
      </c>
      <c r="L658" s="129" t="s">
        <v>7569</v>
      </c>
      <c r="M658" s="129" t="s">
        <v>8260</v>
      </c>
      <c r="N658" s="129" t="s">
        <v>8944</v>
      </c>
      <c r="O658" s="129" t="s">
        <v>9614</v>
      </c>
      <c r="P658" s="129" t="s">
        <v>10202</v>
      </c>
    </row>
    <row r="659" spans="1:16" ht="31.2" thickBot="1">
      <c r="A659" t="str">
        <f t="shared" si="10"/>
        <v>construcción de vías férreas</v>
      </c>
      <c r="B659" s="142" t="s">
        <v>1796</v>
      </c>
      <c r="D659" s="129" t="s">
        <v>2766</v>
      </c>
      <c r="E659" s="129" t="s">
        <v>3425</v>
      </c>
      <c r="F659" s="129" t="s">
        <v>4119</v>
      </c>
      <c r="G659" s="129" t="s">
        <v>4809</v>
      </c>
      <c r="H659" s="129" t="s">
        <v>5498</v>
      </c>
      <c r="I659" s="129" t="s">
        <v>6188</v>
      </c>
      <c r="J659" s="129" t="s">
        <v>6188</v>
      </c>
      <c r="K659" s="129" t="s">
        <v>6877</v>
      </c>
      <c r="L659" s="129" t="s">
        <v>7570</v>
      </c>
      <c r="M659" s="129" t="s">
        <v>8261</v>
      </c>
      <c r="N659" s="129" t="s">
        <v>8945</v>
      </c>
      <c r="O659" s="129" t="s">
        <v>9615</v>
      </c>
      <c r="P659" s="129" t="s">
        <v>10203</v>
      </c>
    </row>
    <row r="660" spans="1:16" ht="41.4" thickBot="1">
      <c r="A660" t="str">
        <f t="shared" si="10"/>
        <v>Construcción de instalaciones eléctricas</v>
      </c>
      <c r="B660" s="142" t="s">
        <v>1798</v>
      </c>
      <c r="D660" s="129" t="s">
        <v>2767</v>
      </c>
      <c r="E660" s="129" t="s">
        <v>3426</v>
      </c>
      <c r="F660" s="129" t="s">
        <v>4120</v>
      </c>
      <c r="G660" s="129" t="s">
        <v>4810</v>
      </c>
      <c r="H660" s="129" t="s">
        <v>5499</v>
      </c>
      <c r="I660" s="129" t="s">
        <v>6189</v>
      </c>
      <c r="J660" s="129" t="s">
        <v>6189</v>
      </c>
      <c r="K660" s="129" t="s">
        <v>6878</v>
      </c>
      <c r="L660" s="129" t="s">
        <v>7571</v>
      </c>
      <c r="M660" s="129" t="s">
        <v>8262</v>
      </c>
      <c r="N660" s="129" t="s">
        <v>8946</v>
      </c>
      <c r="O660" s="129" t="s">
        <v>9616</v>
      </c>
      <c r="P660" s="129" t="s">
        <v>10204</v>
      </c>
    </row>
    <row r="661" spans="1:16" ht="61.8" thickBot="1">
      <c r="A661" t="str">
        <f t="shared" si="10"/>
        <v>Construcción de instalaciones de telecomunicaciones</v>
      </c>
      <c r="B661" s="142" t="s">
        <v>1800</v>
      </c>
      <c r="D661" s="129" t="s">
        <v>2768</v>
      </c>
      <c r="E661" s="129" t="s">
        <v>3427</v>
      </c>
      <c r="F661" s="129" t="s">
        <v>4121</v>
      </c>
      <c r="G661" s="129" t="s">
        <v>4811</v>
      </c>
      <c r="H661" s="129" t="s">
        <v>5500</v>
      </c>
      <c r="I661" s="129" t="s">
        <v>6190</v>
      </c>
      <c r="J661" s="129" t="s">
        <v>6190</v>
      </c>
      <c r="K661" s="129" t="s">
        <v>6879</v>
      </c>
      <c r="L661" s="129" t="s">
        <v>7572</v>
      </c>
      <c r="M661" s="129" t="s">
        <v>8263</v>
      </c>
      <c r="N661" s="129" t="s">
        <v>8947</v>
      </c>
      <c r="O661" s="129" t="s">
        <v>9617</v>
      </c>
      <c r="P661" s="129" t="s">
        <v>10205</v>
      </c>
    </row>
    <row r="662" spans="1:16" ht="31.2" thickBot="1">
      <c r="A662" t="str">
        <f t="shared" si="10"/>
        <v>Otras obras de ingeniería civil</v>
      </c>
      <c r="B662" s="142" t="s">
        <v>1381</v>
      </c>
      <c r="D662" s="129" t="s">
        <v>2489</v>
      </c>
      <c r="E662" s="129" t="s">
        <v>3166</v>
      </c>
      <c r="F662" s="129" t="s">
        <v>3838</v>
      </c>
      <c r="G662" s="129" t="s">
        <v>4533</v>
      </c>
      <c r="H662" s="129" t="s">
        <v>5224</v>
      </c>
      <c r="I662" s="129" t="s">
        <v>5911</v>
      </c>
      <c r="J662" s="129" t="s">
        <v>5911</v>
      </c>
      <c r="K662" s="129" t="s">
        <v>6600</v>
      </c>
      <c r="L662" s="129" t="s">
        <v>7294</v>
      </c>
      <c r="M662" s="129" t="s">
        <v>7985</v>
      </c>
      <c r="N662" s="129" t="s">
        <v>8671</v>
      </c>
      <c r="O662" s="129" t="s">
        <v>9343</v>
      </c>
      <c r="P662" s="129" t="s">
        <v>3166</v>
      </c>
    </row>
    <row r="663" spans="1:16" ht="21" thickBot="1">
      <c r="A663" t="str">
        <f t="shared" si="10"/>
        <v>Poder comercial</v>
      </c>
      <c r="B663" s="142" t="s">
        <v>1803</v>
      </c>
      <c r="D663" s="129" t="s">
        <v>2769</v>
      </c>
      <c r="E663" s="129" t="s">
        <v>3428</v>
      </c>
      <c r="F663" s="129" t="s">
        <v>4122</v>
      </c>
      <c r="G663" s="129" t="s">
        <v>4812</v>
      </c>
      <c r="H663" s="129" t="s">
        <v>5501</v>
      </c>
      <c r="I663" s="129" t="s">
        <v>6191</v>
      </c>
      <c r="J663" s="129" t="s">
        <v>6191</v>
      </c>
      <c r="K663" s="129" t="s">
        <v>6880</v>
      </c>
      <c r="L663" s="129" t="s">
        <v>7573</v>
      </c>
      <c r="M663" s="129" t="s">
        <v>8264</v>
      </c>
      <c r="N663" s="129" t="s">
        <v>8948</v>
      </c>
      <c r="O663" s="129" t="s">
        <v>9618</v>
      </c>
      <c r="P663" s="129" t="s">
        <v>10206</v>
      </c>
    </row>
    <row r="664" spans="1:16" ht="41.4" thickBot="1">
      <c r="A664" t="str">
        <f t="shared" si="10"/>
        <v>generación de energía interna</v>
      </c>
      <c r="B664" s="142" t="s">
        <v>1805</v>
      </c>
      <c r="D664" s="129" t="s">
        <v>2770</v>
      </c>
      <c r="E664" s="129" t="s">
        <v>3429</v>
      </c>
      <c r="F664" s="129" t="s">
        <v>4123</v>
      </c>
      <c r="G664" s="129" t="s">
        <v>4813</v>
      </c>
      <c r="H664" s="129" t="s">
        <v>5502</v>
      </c>
      <c r="I664" s="129" t="s">
        <v>6192</v>
      </c>
      <c r="J664" s="129" t="s">
        <v>6192</v>
      </c>
      <c r="K664" s="129" t="s">
        <v>6881</v>
      </c>
      <c r="L664" s="129" t="s">
        <v>7574</v>
      </c>
      <c r="M664" s="129" t="s">
        <v>8265</v>
      </c>
      <c r="N664" s="129" t="s">
        <v>8949</v>
      </c>
      <c r="O664" s="129" t="s">
        <v>9619</v>
      </c>
      <c r="P664" s="129" t="s">
        <v>10207</v>
      </c>
    </row>
    <row r="665" spans="1:16" ht="21" thickBot="1">
      <c r="A665" t="str">
        <f t="shared" si="10"/>
        <v>Gas ciudad</v>
      </c>
      <c r="B665" s="142" t="s">
        <v>257</v>
      </c>
      <c r="D665" s="129" t="s">
        <v>2324</v>
      </c>
      <c r="E665" s="129" t="s">
        <v>3008</v>
      </c>
      <c r="F665" s="129" t="s">
        <v>3673</v>
      </c>
      <c r="G665" s="129" t="s">
        <v>4369</v>
      </c>
      <c r="H665" s="129" t="s">
        <v>5059</v>
      </c>
      <c r="I665" s="129" t="s">
        <v>5748</v>
      </c>
      <c r="J665" s="129" t="s">
        <v>5748</v>
      </c>
      <c r="K665" s="129" t="s">
        <v>6437</v>
      </c>
      <c r="L665" s="129" t="s">
        <v>7129</v>
      </c>
      <c r="M665" s="129" t="s">
        <v>7820</v>
      </c>
      <c r="N665" s="129" t="s">
        <v>8507</v>
      </c>
      <c r="O665" s="129" t="s">
        <v>9185</v>
      </c>
      <c r="P665" s="129" t="s">
        <v>9833</v>
      </c>
    </row>
    <row r="666" spans="1:16" ht="31.2" thickBot="1">
      <c r="A666" t="str">
        <f t="shared" si="10"/>
        <v>industria de suministro de calor</v>
      </c>
      <c r="B666" s="142" t="s">
        <v>1808</v>
      </c>
      <c r="D666" s="129" t="s">
        <v>2771</v>
      </c>
      <c r="E666" s="129" t="s">
        <v>3430</v>
      </c>
      <c r="F666" s="129" t="s">
        <v>4124</v>
      </c>
      <c r="G666" s="129" t="s">
        <v>4814</v>
      </c>
      <c r="H666" s="129" t="s">
        <v>5503</v>
      </c>
      <c r="I666" s="129" t="s">
        <v>6193</v>
      </c>
      <c r="J666" s="129" t="s">
        <v>6193</v>
      </c>
      <c r="K666" s="129" t="s">
        <v>6882</v>
      </c>
      <c r="L666" s="129" t="s">
        <v>7575</v>
      </c>
      <c r="M666" s="129" t="s">
        <v>8266</v>
      </c>
      <c r="N666" s="129" t="s">
        <v>8950</v>
      </c>
      <c r="O666" s="129" t="s">
        <v>9620</v>
      </c>
      <c r="P666" s="129" t="s">
        <v>10208</v>
      </c>
    </row>
    <row r="667" spans="1:16" ht="61.8" thickBot="1">
      <c r="A667" t="str">
        <f t="shared" si="10"/>
        <v>Abastecimiento de agua y acueducto simple</v>
      </c>
      <c r="B667" s="142" t="s">
        <v>1810</v>
      </c>
      <c r="D667" s="129" t="s">
        <v>2772</v>
      </c>
      <c r="E667" s="129" t="s">
        <v>3431</v>
      </c>
      <c r="F667" s="129" t="s">
        <v>4125</v>
      </c>
      <c r="G667" s="129" t="s">
        <v>4815</v>
      </c>
      <c r="H667" s="129" t="s">
        <v>5504</v>
      </c>
      <c r="I667" s="129" t="s">
        <v>6194</v>
      </c>
      <c r="J667" s="129" t="s">
        <v>6194</v>
      </c>
      <c r="K667" s="129" t="s">
        <v>6883</v>
      </c>
      <c r="L667" s="129" t="s">
        <v>7576</v>
      </c>
      <c r="M667" s="129" t="s">
        <v>8267</v>
      </c>
      <c r="N667" s="129" t="s">
        <v>8951</v>
      </c>
      <c r="O667" s="129" t="s">
        <v>9621</v>
      </c>
      <c r="P667" s="129" t="s">
        <v>10209</v>
      </c>
    </row>
    <row r="668" spans="1:16" ht="21" thickBot="1">
      <c r="A668" t="str">
        <f t="shared" si="10"/>
        <v>agua industrial</v>
      </c>
      <c r="B668" s="142" t="s">
        <v>1812</v>
      </c>
      <c r="D668" s="129" t="s">
        <v>2773</v>
      </c>
      <c r="E668" s="129" t="s">
        <v>1812</v>
      </c>
      <c r="F668" s="129" t="s">
        <v>4126</v>
      </c>
      <c r="G668" s="129" t="s">
        <v>4816</v>
      </c>
      <c r="H668" s="129" t="s">
        <v>5505</v>
      </c>
      <c r="I668" s="129" t="s">
        <v>6195</v>
      </c>
      <c r="J668" s="129" t="s">
        <v>6195</v>
      </c>
      <c r="K668" s="129" t="s">
        <v>6884</v>
      </c>
      <c r="L668" s="129" t="s">
        <v>7577</v>
      </c>
      <c r="M668" s="129" t="s">
        <v>8268</v>
      </c>
      <c r="N668" s="129" t="s">
        <v>8952</v>
      </c>
      <c r="O668" s="129" t="s">
        <v>9622</v>
      </c>
      <c r="P668" s="129" t="s">
        <v>10210</v>
      </c>
    </row>
    <row r="669" spans="1:16" ht="21" thickBot="1">
      <c r="A669" t="str">
        <f t="shared" si="10"/>
        <v>Alcantarillado ★★</v>
      </c>
      <c r="B669" s="142" t="s">
        <v>1814</v>
      </c>
      <c r="D669" s="129" t="s">
        <v>2774</v>
      </c>
      <c r="E669" s="129" t="s">
        <v>1814</v>
      </c>
      <c r="F669" s="129" t="s">
        <v>4127</v>
      </c>
      <c r="G669" s="129" t="s">
        <v>4817</v>
      </c>
      <c r="H669" s="129" t="s">
        <v>5506</v>
      </c>
      <c r="I669" s="129" t="s">
        <v>6196</v>
      </c>
      <c r="J669" s="129" t="s">
        <v>6196</v>
      </c>
      <c r="K669" s="129" t="s">
        <v>6885</v>
      </c>
      <c r="L669" s="129" t="s">
        <v>7578</v>
      </c>
      <c r="M669" s="129" t="s">
        <v>8269</v>
      </c>
      <c r="N669" s="129" t="s">
        <v>8953</v>
      </c>
      <c r="O669" s="129" t="s">
        <v>9623</v>
      </c>
      <c r="P669" s="129" t="s">
        <v>1814</v>
      </c>
    </row>
    <row r="670" spans="1:16" ht="41.4" thickBot="1">
      <c r="A670" t="str">
        <f t="shared" si="10"/>
        <v>Eliminación de residuos (público) ★★</v>
      </c>
      <c r="B670" s="142" t="s">
        <v>1816</v>
      </c>
      <c r="D670" s="129" t="s">
        <v>2775</v>
      </c>
      <c r="E670" s="129" t="s">
        <v>3432</v>
      </c>
      <c r="F670" s="129" t="s">
        <v>4128</v>
      </c>
      <c r="G670" s="129" t="s">
        <v>4818</v>
      </c>
      <c r="H670" s="129" t="s">
        <v>5507</v>
      </c>
      <c r="I670" s="129" t="s">
        <v>6197</v>
      </c>
      <c r="J670" s="129" t="s">
        <v>6197</v>
      </c>
      <c r="K670" s="129" t="s">
        <v>6886</v>
      </c>
      <c r="L670" s="129" t="s">
        <v>7579</v>
      </c>
      <c r="M670" s="129" t="s">
        <v>8270</v>
      </c>
      <c r="N670" s="129" t="s">
        <v>8954</v>
      </c>
      <c r="O670" s="129" t="s">
        <v>9624</v>
      </c>
      <c r="P670" s="129" t="s">
        <v>10211</v>
      </c>
    </row>
    <row r="671" spans="1:16" ht="31.2" thickBot="1">
      <c r="A671" t="str">
        <f t="shared" si="10"/>
        <v>Eliminación de residuos (industriales)</v>
      </c>
      <c r="B671" s="142" t="s">
        <v>54</v>
      </c>
      <c r="D671" s="129" t="s">
        <v>2776</v>
      </c>
      <c r="E671" s="129" t="s">
        <v>3433</v>
      </c>
      <c r="F671" s="129" t="s">
        <v>4129</v>
      </c>
      <c r="G671" s="129" t="s">
        <v>4819</v>
      </c>
      <c r="H671" s="129" t="s">
        <v>5508</v>
      </c>
      <c r="I671" s="129" t="s">
        <v>6198</v>
      </c>
      <c r="J671" s="129" t="s">
        <v>6198</v>
      </c>
      <c r="K671" s="129" t="s">
        <v>6887</v>
      </c>
      <c r="L671" s="129" t="s">
        <v>7580</v>
      </c>
      <c r="M671" s="129" t="s">
        <v>8271</v>
      </c>
      <c r="N671" s="129" t="s">
        <v>8955</v>
      </c>
      <c r="O671" s="129" t="s">
        <v>9625</v>
      </c>
      <c r="P671" s="129" t="s">
        <v>10212</v>
      </c>
    </row>
    <row r="672" spans="1:16" ht="21" thickBot="1">
      <c r="A672" t="str">
        <f t="shared" si="10"/>
        <v>venta al por mayor</v>
      </c>
      <c r="B672" s="142" t="s">
        <v>1819</v>
      </c>
      <c r="D672" s="129" t="s">
        <v>2777</v>
      </c>
      <c r="E672" s="129" t="s">
        <v>3434</v>
      </c>
      <c r="F672" s="129" t="s">
        <v>4130</v>
      </c>
      <c r="G672" s="129" t="s">
        <v>4820</v>
      </c>
      <c r="H672" s="129" t="s">
        <v>5509</v>
      </c>
      <c r="I672" s="129" t="s">
        <v>6199</v>
      </c>
      <c r="J672" s="129" t="s">
        <v>6199</v>
      </c>
      <c r="K672" s="129" t="s">
        <v>6888</v>
      </c>
      <c r="L672" s="129" t="s">
        <v>7581</v>
      </c>
      <c r="M672" s="129" t="s">
        <v>8272</v>
      </c>
      <c r="N672" s="129" t="s">
        <v>8956</v>
      </c>
      <c r="O672" s="129" t="s">
        <v>9626</v>
      </c>
      <c r="P672" s="129" t="s">
        <v>10213</v>
      </c>
    </row>
    <row r="673" spans="1:16" ht="21" thickBot="1">
      <c r="A673" t="str">
        <f t="shared" si="10"/>
        <v>venta minorista</v>
      </c>
      <c r="B673" s="142" t="s">
        <v>1821</v>
      </c>
      <c r="D673" s="129" t="s">
        <v>2778</v>
      </c>
      <c r="E673" s="129" t="s">
        <v>3435</v>
      </c>
      <c r="F673" s="129" t="s">
        <v>4131</v>
      </c>
      <c r="G673" s="129" t="s">
        <v>4821</v>
      </c>
      <c r="H673" s="129" t="s">
        <v>5510</v>
      </c>
      <c r="I673" s="129" t="s">
        <v>6200</v>
      </c>
      <c r="J673" s="129" t="s">
        <v>6200</v>
      </c>
      <c r="K673" s="129" t="s">
        <v>6889</v>
      </c>
      <c r="L673" s="129" t="s">
        <v>7582</v>
      </c>
      <c r="M673" s="129" t="s">
        <v>8273</v>
      </c>
      <c r="N673" s="129" t="s">
        <v>8957</v>
      </c>
      <c r="O673" s="129" t="s">
        <v>9627</v>
      </c>
      <c r="P673" s="129" t="s">
        <v>3435</v>
      </c>
    </row>
    <row r="674" spans="1:16" ht="18.600000000000001" thickBot="1">
      <c r="A674" t="str">
        <f t="shared" si="10"/>
        <v>Finanzas</v>
      </c>
      <c r="B674" s="142" t="s">
        <v>75</v>
      </c>
      <c r="D674" s="129" t="s">
        <v>2779</v>
      </c>
      <c r="E674" s="129" t="s">
        <v>75</v>
      </c>
      <c r="F674" s="129" t="s">
        <v>4132</v>
      </c>
      <c r="G674" s="129" t="s">
        <v>4822</v>
      </c>
      <c r="H674" s="129" t="s">
        <v>5511</v>
      </c>
      <c r="I674" s="129" t="s">
        <v>6201</v>
      </c>
      <c r="J674" s="129" t="s">
        <v>6201</v>
      </c>
      <c r="K674" s="129" t="s">
        <v>6890</v>
      </c>
      <c r="L674" s="129" t="s">
        <v>7583</v>
      </c>
      <c r="M674" s="129" t="s">
        <v>8274</v>
      </c>
      <c r="N674" s="129" t="s">
        <v>8958</v>
      </c>
      <c r="O674" s="129" t="s">
        <v>9628</v>
      </c>
      <c r="P674" s="129" t="s">
        <v>75</v>
      </c>
    </row>
    <row r="675" spans="1:16" ht="21" thickBot="1">
      <c r="A675" t="str">
        <f t="shared" si="10"/>
        <v>Seguro de vida</v>
      </c>
      <c r="B675" s="142" t="s">
        <v>1824</v>
      </c>
      <c r="D675" s="129" t="s">
        <v>2780</v>
      </c>
      <c r="E675" s="129" t="s">
        <v>3436</v>
      </c>
      <c r="F675" s="129" t="s">
        <v>4133</v>
      </c>
      <c r="G675" s="129" t="s">
        <v>4823</v>
      </c>
      <c r="H675" s="129" t="s">
        <v>5512</v>
      </c>
      <c r="I675" s="129" t="s">
        <v>6202</v>
      </c>
      <c r="J675" s="129" t="s">
        <v>6202</v>
      </c>
      <c r="K675" s="129" t="s">
        <v>6891</v>
      </c>
      <c r="L675" s="129" t="s">
        <v>7584</v>
      </c>
      <c r="M675" s="129" t="s">
        <v>8275</v>
      </c>
      <c r="N675" s="129" t="s">
        <v>8959</v>
      </c>
      <c r="O675" s="129" t="s">
        <v>9629</v>
      </c>
      <c r="P675" s="129" t="s">
        <v>10214</v>
      </c>
    </row>
    <row r="676" spans="1:16" ht="21" thickBot="1">
      <c r="A676" t="str">
        <f t="shared" si="10"/>
        <v>Seguro de no vida</v>
      </c>
      <c r="B676" s="142" t="s">
        <v>1826</v>
      </c>
      <c r="D676" s="129" t="s">
        <v>2781</v>
      </c>
      <c r="E676" s="129" t="s">
        <v>3437</v>
      </c>
      <c r="F676" s="129" t="s">
        <v>4134</v>
      </c>
      <c r="G676" s="129" t="s">
        <v>4824</v>
      </c>
      <c r="H676" s="129" t="s">
        <v>5513</v>
      </c>
      <c r="I676" s="129" t="s">
        <v>6203</v>
      </c>
      <c r="J676" s="129" t="s">
        <v>6203</v>
      </c>
      <c r="K676" s="129" t="s">
        <v>6892</v>
      </c>
      <c r="L676" s="129" t="s">
        <v>7584</v>
      </c>
      <c r="M676" s="129" t="s">
        <v>8276</v>
      </c>
      <c r="N676" s="129" t="s">
        <v>8960</v>
      </c>
      <c r="O676" s="129" t="s">
        <v>9630</v>
      </c>
      <c r="P676" s="129" t="s">
        <v>10215</v>
      </c>
    </row>
    <row r="677" spans="1:16" ht="51.6" thickBot="1">
      <c r="A677" t="str">
        <f t="shared" si="10"/>
        <v>Negocio de corretaje y administración de bienes raíces</v>
      </c>
      <c r="B677" s="142" t="s">
        <v>1828</v>
      </c>
      <c r="D677" s="129" t="s">
        <v>2782</v>
      </c>
      <c r="E677" s="129" t="s">
        <v>3438</v>
      </c>
      <c r="F677" s="129" t="s">
        <v>4135</v>
      </c>
      <c r="G677" s="129" t="s">
        <v>4825</v>
      </c>
      <c r="H677" s="129" t="s">
        <v>5514</v>
      </c>
      <c r="I677" s="129" t="s">
        <v>6204</v>
      </c>
      <c r="J677" s="129" t="s">
        <v>6204</v>
      </c>
      <c r="K677" s="129" t="s">
        <v>6893</v>
      </c>
      <c r="L677" s="129" t="s">
        <v>7585</v>
      </c>
      <c r="M677" s="129" t="s">
        <v>8277</v>
      </c>
      <c r="N677" s="129" t="s">
        <v>8961</v>
      </c>
      <c r="O677" s="129" t="s">
        <v>9631</v>
      </c>
      <c r="P677" s="129" t="s">
        <v>10216</v>
      </c>
    </row>
    <row r="678" spans="1:16" ht="31.2" thickBot="1">
      <c r="A678" t="str">
        <f t="shared" si="10"/>
        <v>negocio de alquiler de bienes raices</v>
      </c>
      <c r="B678" s="142" t="s">
        <v>1830</v>
      </c>
      <c r="D678" s="129" t="s">
        <v>2783</v>
      </c>
      <c r="E678" s="129" t="s">
        <v>3439</v>
      </c>
      <c r="F678" s="129" t="s">
        <v>4136</v>
      </c>
      <c r="G678" s="129" t="s">
        <v>4826</v>
      </c>
      <c r="H678" s="129" t="s">
        <v>5515</v>
      </c>
      <c r="I678" s="129" t="s">
        <v>6205</v>
      </c>
      <c r="J678" s="129" t="s">
        <v>6205</v>
      </c>
      <c r="K678" s="129" t="s">
        <v>6894</v>
      </c>
      <c r="L678" s="129" t="s">
        <v>7586</v>
      </c>
      <c r="M678" s="129" t="s">
        <v>8278</v>
      </c>
      <c r="N678" s="129" t="s">
        <v>8962</v>
      </c>
      <c r="O678" s="129" t="s">
        <v>9632</v>
      </c>
      <c r="P678" s="129" t="s">
        <v>10217</v>
      </c>
    </row>
    <row r="679" spans="1:16" ht="21" thickBot="1">
      <c r="A679" t="str">
        <f t="shared" si="10"/>
        <v>alquiler de vivienda</v>
      </c>
      <c r="B679" s="142" t="s">
        <v>1398</v>
      </c>
      <c r="D679" s="129" t="s">
        <v>2491</v>
      </c>
      <c r="E679" s="129" t="s">
        <v>3168</v>
      </c>
      <c r="F679" s="129" t="s">
        <v>3840</v>
      </c>
      <c r="G679" s="129" t="s">
        <v>4535</v>
      </c>
      <c r="H679" s="129" t="s">
        <v>5226</v>
      </c>
      <c r="I679" s="129" t="s">
        <v>5913</v>
      </c>
      <c r="J679" s="129" t="s">
        <v>5913</v>
      </c>
      <c r="K679" s="129" t="s">
        <v>6602</v>
      </c>
      <c r="L679" s="129" t="s">
        <v>7296</v>
      </c>
      <c r="M679" s="129" t="s">
        <v>7987</v>
      </c>
      <c r="N679" s="129" t="s">
        <v>8673</v>
      </c>
      <c r="O679" s="129" t="s">
        <v>9345</v>
      </c>
      <c r="P679" s="129" t="s">
        <v>3168</v>
      </c>
    </row>
    <row r="680" spans="1:16" ht="61.8" thickBot="1">
      <c r="A680" t="str">
        <f t="shared" si="10"/>
        <v>Alquiler residencial (alquiler imputado)</v>
      </c>
      <c r="B680" s="142" t="s">
        <v>1401</v>
      </c>
      <c r="D680" s="129" t="s">
        <v>2492</v>
      </c>
      <c r="E680" s="129" t="s">
        <v>3169</v>
      </c>
      <c r="F680" s="129" t="s">
        <v>3841</v>
      </c>
      <c r="G680" s="129" t="s">
        <v>4536</v>
      </c>
      <c r="H680" s="129" t="s">
        <v>5227</v>
      </c>
      <c r="I680" s="129" t="s">
        <v>5914</v>
      </c>
      <c r="J680" s="129" t="s">
        <v>5914</v>
      </c>
      <c r="K680" s="129" t="s">
        <v>6603</v>
      </c>
      <c r="L680" s="129" t="s">
        <v>7297</v>
      </c>
      <c r="M680" s="129" t="s">
        <v>7988</v>
      </c>
      <c r="N680" s="129" t="s">
        <v>8674</v>
      </c>
      <c r="O680" s="129" t="s">
        <v>9346</v>
      </c>
      <c r="P680" s="129" t="s">
        <v>3169</v>
      </c>
    </row>
    <row r="681" spans="1:16" ht="41.4" thickBot="1">
      <c r="A681" t="str">
        <f t="shared" si="10"/>
        <v>transporte ferroviario de pasajeros</v>
      </c>
      <c r="B681" s="142" t="s">
        <v>1834</v>
      </c>
      <c r="D681" s="129" t="s">
        <v>2784</v>
      </c>
      <c r="E681" s="129" t="s">
        <v>3440</v>
      </c>
      <c r="F681" s="129" t="s">
        <v>4137</v>
      </c>
      <c r="G681" s="129" t="s">
        <v>4827</v>
      </c>
      <c r="H681" s="129" t="s">
        <v>5516</v>
      </c>
      <c r="I681" s="129" t="s">
        <v>6206</v>
      </c>
      <c r="J681" s="129" t="s">
        <v>6206</v>
      </c>
      <c r="K681" s="129" t="s">
        <v>6895</v>
      </c>
      <c r="L681" s="129" t="s">
        <v>7587</v>
      </c>
      <c r="M681" s="129" t="s">
        <v>8279</v>
      </c>
      <c r="N681" s="129" t="s">
        <v>8963</v>
      </c>
      <c r="O681" s="129" t="s">
        <v>9633</v>
      </c>
      <c r="P681" s="129" t="s">
        <v>10218</v>
      </c>
    </row>
    <row r="682" spans="1:16" ht="31.2" thickBot="1">
      <c r="A682" t="str">
        <f t="shared" si="10"/>
        <v>transporte ferroviario de mercancías</v>
      </c>
      <c r="B682" s="142" t="s">
        <v>1836</v>
      </c>
      <c r="D682" s="129" t="s">
        <v>2785</v>
      </c>
      <c r="E682" s="129" t="s">
        <v>3441</v>
      </c>
      <c r="F682" s="129" t="s">
        <v>4138</v>
      </c>
      <c r="G682" s="129" t="s">
        <v>4537</v>
      </c>
      <c r="H682" s="129" t="s">
        <v>5517</v>
      </c>
      <c r="I682" s="129" t="s">
        <v>6207</v>
      </c>
      <c r="J682" s="129" t="s">
        <v>6207</v>
      </c>
      <c r="K682" s="129" t="s">
        <v>6896</v>
      </c>
      <c r="L682" s="129" t="s">
        <v>7588</v>
      </c>
      <c r="M682" s="129" t="s">
        <v>7989</v>
      </c>
      <c r="N682" s="129" t="s">
        <v>8964</v>
      </c>
      <c r="O682" s="129" t="s">
        <v>9634</v>
      </c>
      <c r="P682" s="129" t="s">
        <v>10219</v>
      </c>
    </row>
    <row r="683" spans="1:16" ht="18.600000000000001" thickBot="1">
      <c r="A683" t="str">
        <f t="shared" si="10"/>
        <v>autobús</v>
      </c>
      <c r="B683" s="142" t="s">
        <v>72</v>
      </c>
      <c r="D683" s="129" t="s">
        <v>2786</v>
      </c>
      <c r="E683" s="129" t="s">
        <v>3442</v>
      </c>
      <c r="F683" s="129" t="s">
        <v>4139</v>
      </c>
      <c r="G683" s="129" t="s">
        <v>4828</v>
      </c>
      <c r="H683" s="129" t="s">
        <v>5518</v>
      </c>
      <c r="I683" s="129" t="s">
        <v>6208</v>
      </c>
      <c r="J683" s="129" t="s">
        <v>6208</v>
      </c>
      <c r="K683" s="129" t="s">
        <v>6897</v>
      </c>
      <c r="L683" s="129" t="s">
        <v>7589</v>
      </c>
      <c r="M683" s="129" t="s">
        <v>8280</v>
      </c>
      <c r="N683" s="129" t="s">
        <v>8965</v>
      </c>
      <c r="O683" s="129" t="s">
        <v>9635</v>
      </c>
      <c r="P683" s="129" t="s">
        <v>10220</v>
      </c>
    </row>
    <row r="684" spans="1:16" ht="18.600000000000001" thickBot="1">
      <c r="A684" t="str">
        <f t="shared" si="10"/>
        <v>alquilar taxi</v>
      </c>
      <c r="B684" s="142" t="s">
        <v>1839</v>
      </c>
      <c r="D684" s="129" t="s">
        <v>2787</v>
      </c>
      <c r="E684" s="129" t="s">
        <v>3443</v>
      </c>
      <c r="F684" s="129" t="s">
        <v>4140</v>
      </c>
      <c r="G684" s="129" t="s">
        <v>4829</v>
      </c>
      <c r="H684" s="129" t="s">
        <v>5519</v>
      </c>
      <c r="I684" s="129" t="s">
        <v>6209</v>
      </c>
      <c r="J684" s="129" t="s">
        <v>6209</v>
      </c>
      <c r="K684" s="129" t="s">
        <v>6898</v>
      </c>
      <c r="L684" s="129" t="s">
        <v>7590</v>
      </c>
      <c r="M684" s="129" t="s">
        <v>8281</v>
      </c>
      <c r="N684" s="129" t="s">
        <v>8966</v>
      </c>
      <c r="O684" s="129" t="s">
        <v>9636</v>
      </c>
      <c r="P684" s="129" t="s">
        <v>10221</v>
      </c>
    </row>
    <row r="685" spans="1:16" ht="61.8" thickBot="1">
      <c r="A685" t="str">
        <f t="shared" si="10"/>
        <v>Transporte de mercancías por carretera (excluido el transporte privado)</v>
      </c>
      <c r="B685" s="142" t="s">
        <v>63</v>
      </c>
      <c r="D685" s="129" t="s">
        <v>2788</v>
      </c>
      <c r="E685" s="129" t="s">
        <v>3444</v>
      </c>
      <c r="F685" s="129" t="s">
        <v>4141</v>
      </c>
      <c r="G685" s="129" t="s">
        <v>4830</v>
      </c>
      <c r="H685" s="129" t="s">
        <v>5520</v>
      </c>
      <c r="I685" s="129" t="s">
        <v>6210</v>
      </c>
      <c r="J685" s="129" t="s">
        <v>6210</v>
      </c>
      <c r="K685" s="129" t="s">
        <v>6899</v>
      </c>
      <c r="L685" s="129" t="s">
        <v>7591</v>
      </c>
      <c r="M685" s="129" t="s">
        <v>8282</v>
      </c>
      <c r="N685" s="129" t="s">
        <v>8967</v>
      </c>
      <c r="O685" s="129" t="s">
        <v>9637</v>
      </c>
      <c r="P685" s="129" t="s">
        <v>10222</v>
      </c>
    </row>
    <row r="686" spans="1:16" ht="41.4" thickBot="1">
      <c r="A686" t="str">
        <f t="shared" si="10"/>
        <v>Transporte privado (automóvil de pasajeros)</v>
      </c>
      <c r="B686" s="142" t="s">
        <v>70</v>
      </c>
      <c r="D686" s="129" t="s">
        <v>2789</v>
      </c>
      <c r="E686" s="129" t="s">
        <v>3445</v>
      </c>
      <c r="F686" s="129" t="s">
        <v>4142</v>
      </c>
      <c r="G686" s="129" t="s">
        <v>4831</v>
      </c>
      <c r="H686" s="129" t="s">
        <v>5521</v>
      </c>
      <c r="I686" s="129" t="s">
        <v>6211</v>
      </c>
      <c r="J686" s="129" t="s">
        <v>6211</v>
      </c>
      <c r="K686" s="129" t="s">
        <v>6900</v>
      </c>
      <c r="L686" s="129" t="s">
        <v>7592</v>
      </c>
      <c r="M686" s="129" t="s">
        <v>8283</v>
      </c>
      <c r="N686" s="129" t="s">
        <v>8968</v>
      </c>
      <c r="O686" s="129" t="s">
        <v>9638</v>
      </c>
      <c r="P686" s="129" t="s">
        <v>10223</v>
      </c>
    </row>
    <row r="687" spans="1:16" ht="31.2" thickBot="1">
      <c r="A687" t="str">
        <f t="shared" si="10"/>
        <v>Transporte privado (camión)</v>
      </c>
      <c r="B687" s="142" t="s">
        <v>1843</v>
      </c>
      <c r="D687" s="129" t="s">
        <v>2790</v>
      </c>
      <c r="E687" s="129" t="s">
        <v>3446</v>
      </c>
      <c r="F687" s="129" t="s">
        <v>4143</v>
      </c>
      <c r="G687" s="129" t="s">
        <v>4832</v>
      </c>
      <c r="H687" s="129" t="s">
        <v>5522</v>
      </c>
      <c r="I687" s="129" t="s">
        <v>6212</v>
      </c>
      <c r="J687" s="129" t="s">
        <v>6212</v>
      </c>
      <c r="K687" s="129" t="s">
        <v>6901</v>
      </c>
      <c r="L687" s="129" t="s">
        <v>7593</v>
      </c>
      <c r="M687" s="129" t="s">
        <v>8284</v>
      </c>
      <c r="N687" s="129" t="s">
        <v>8969</v>
      </c>
      <c r="O687" s="129" t="s">
        <v>9639</v>
      </c>
      <c r="P687" s="129" t="s">
        <v>10224</v>
      </c>
    </row>
    <row r="688" spans="1:16" ht="21" thickBot="1">
      <c r="A688" t="str">
        <f t="shared" si="10"/>
        <v>transporte marítimo</v>
      </c>
      <c r="B688" s="142" t="s">
        <v>1845</v>
      </c>
      <c r="D688" s="129" t="s">
        <v>2791</v>
      </c>
      <c r="E688" s="129" t="s">
        <v>3447</v>
      </c>
      <c r="F688" s="129" t="s">
        <v>4144</v>
      </c>
      <c r="G688" s="129" t="s">
        <v>4833</v>
      </c>
      <c r="H688" s="129" t="s">
        <v>5523</v>
      </c>
      <c r="I688" s="129" t="s">
        <v>5789</v>
      </c>
      <c r="J688" s="129" t="s">
        <v>5789</v>
      </c>
      <c r="K688" s="129" t="s">
        <v>6902</v>
      </c>
      <c r="L688" s="129" t="s">
        <v>7594</v>
      </c>
      <c r="M688" s="129" t="s">
        <v>8285</v>
      </c>
      <c r="N688" s="129" t="s">
        <v>8970</v>
      </c>
      <c r="O688" s="129" t="s">
        <v>9640</v>
      </c>
      <c r="P688" s="129" t="s">
        <v>10225</v>
      </c>
    </row>
    <row r="689" spans="1:16" ht="41.4" thickBot="1">
      <c r="A689" t="str">
        <f t="shared" si="10"/>
        <v>Transporte costero y de aguas interiores</v>
      </c>
      <c r="B689" s="142" t="s">
        <v>1847</v>
      </c>
      <c r="D689" s="129" t="s">
        <v>2792</v>
      </c>
      <c r="E689" s="129" t="s">
        <v>3448</v>
      </c>
      <c r="F689" s="129" t="s">
        <v>4145</v>
      </c>
      <c r="G689" s="129" t="s">
        <v>4834</v>
      </c>
      <c r="H689" s="129" t="s">
        <v>5524</v>
      </c>
      <c r="I689" s="129" t="s">
        <v>6213</v>
      </c>
      <c r="J689" s="129" t="s">
        <v>6213</v>
      </c>
      <c r="K689" s="129" t="s">
        <v>6903</v>
      </c>
      <c r="L689" s="129" t="s">
        <v>7595</v>
      </c>
      <c r="M689" s="129" t="s">
        <v>8286</v>
      </c>
      <c r="N689" s="129" t="s">
        <v>8971</v>
      </c>
      <c r="O689" s="129" t="s">
        <v>9641</v>
      </c>
      <c r="P689" s="129" t="s">
        <v>10226</v>
      </c>
    </row>
    <row r="690" spans="1:16" ht="21" thickBot="1">
      <c r="A690" t="str">
        <f t="shared" si="10"/>
        <v>transporte portuario</v>
      </c>
      <c r="B690" s="142" t="s">
        <v>1849</v>
      </c>
      <c r="D690" s="129" t="s">
        <v>2793</v>
      </c>
      <c r="E690" s="129" t="s">
        <v>3449</v>
      </c>
      <c r="F690" s="129" t="s">
        <v>4146</v>
      </c>
      <c r="G690" s="129" t="s">
        <v>4835</v>
      </c>
      <c r="H690" s="129" t="s">
        <v>5525</v>
      </c>
      <c r="I690" s="129" t="s">
        <v>6214</v>
      </c>
      <c r="J690" s="129" t="s">
        <v>6214</v>
      </c>
      <c r="K690" s="129" t="s">
        <v>6904</v>
      </c>
      <c r="L690" s="129" t="s">
        <v>7596</v>
      </c>
      <c r="M690" s="129" t="s">
        <v>8287</v>
      </c>
      <c r="N690" s="129" t="s">
        <v>8972</v>
      </c>
      <c r="O690" s="129" t="s">
        <v>9642</v>
      </c>
      <c r="P690" s="129" t="s">
        <v>10227</v>
      </c>
    </row>
    <row r="691" spans="1:16" ht="31.2" thickBot="1">
      <c r="A691" t="str">
        <f t="shared" si="10"/>
        <v>transporte aéreo</v>
      </c>
      <c r="B691" s="142" t="s">
        <v>1414</v>
      </c>
      <c r="D691" s="129" t="s">
        <v>2497</v>
      </c>
      <c r="E691" s="129" t="s">
        <v>3173</v>
      </c>
      <c r="F691" s="129" t="s">
        <v>3846</v>
      </c>
      <c r="G691" s="129" t="s">
        <v>4541</v>
      </c>
      <c r="H691" s="129" t="s">
        <v>5232</v>
      </c>
      <c r="I691" s="129" t="s">
        <v>5919</v>
      </c>
      <c r="J691" s="129" t="s">
        <v>5919</v>
      </c>
      <c r="K691" s="129" t="s">
        <v>6608</v>
      </c>
      <c r="L691" s="129" t="s">
        <v>7302</v>
      </c>
      <c r="M691" s="129" t="s">
        <v>7993</v>
      </c>
      <c r="N691" s="129" t="s">
        <v>8679</v>
      </c>
      <c r="O691" s="129" t="s">
        <v>9351</v>
      </c>
      <c r="P691" s="129" t="s">
        <v>9974</v>
      </c>
    </row>
    <row r="692" spans="1:16" ht="21" thickBot="1">
      <c r="A692" t="str">
        <f t="shared" si="10"/>
        <v>transporte de carga</v>
      </c>
      <c r="B692" s="142" t="s">
        <v>66</v>
      </c>
      <c r="D692" s="129" t="s">
        <v>2498</v>
      </c>
      <c r="E692" s="129" t="s">
        <v>3174</v>
      </c>
      <c r="F692" s="129" t="s">
        <v>3847</v>
      </c>
      <c r="G692" s="129" t="s">
        <v>4542</v>
      </c>
      <c r="H692" s="129" t="s">
        <v>5233</v>
      </c>
      <c r="I692" s="129" t="s">
        <v>5920</v>
      </c>
      <c r="J692" s="129" t="s">
        <v>5920</v>
      </c>
      <c r="K692" s="129" t="s">
        <v>6609</v>
      </c>
      <c r="L692" s="129" t="s">
        <v>7303</v>
      </c>
      <c r="M692" s="129" t="s">
        <v>7994</v>
      </c>
      <c r="N692" s="129" t="s">
        <v>8680</v>
      </c>
      <c r="O692" s="129" t="s">
        <v>9352</v>
      </c>
      <c r="P692" s="129" t="s">
        <v>9975</v>
      </c>
    </row>
    <row r="693" spans="1:16" ht="18.600000000000001" thickBot="1">
      <c r="A693" t="str">
        <f t="shared" si="10"/>
        <v>Depósito</v>
      </c>
      <c r="B693" s="142" t="s">
        <v>1419</v>
      </c>
      <c r="D693" s="129" t="s">
        <v>2499</v>
      </c>
      <c r="E693" s="129" t="s">
        <v>1419</v>
      </c>
      <c r="F693" s="129" t="s">
        <v>3848</v>
      </c>
      <c r="G693" s="129" t="s">
        <v>4543</v>
      </c>
      <c r="H693" s="129" t="s">
        <v>5234</v>
      </c>
      <c r="I693" s="129" t="s">
        <v>5921</v>
      </c>
      <c r="J693" s="129" t="s">
        <v>5921</v>
      </c>
      <c r="K693" s="129" t="s">
        <v>6610</v>
      </c>
      <c r="L693" s="129" t="s">
        <v>7304</v>
      </c>
      <c r="M693" s="129" t="s">
        <v>7995</v>
      </c>
      <c r="N693" s="129" t="s">
        <v>8681</v>
      </c>
      <c r="O693" s="129" t="s">
        <v>9353</v>
      </c>
      <c r="P693" s="129" t="s">
        <v>9976</v>
      </c>
    </row>
    <row r="694" spans="1:16" ht="21" thickBot="1">
      <c r="A694" t="str">
        <f t="shared" si="10"/>
        <v>embalaje</v>
      </c>
      <c r="B694" s="142" t="s">
        <v>1854</v>
      </c>
      <c r="D694" s="129" t="s">
        <v>2794</v>
      </c>
      <c r="E694" s="129" t="s">
        <v>3450</v>
      </c>
      <c r="F694" s="129" t="s">
        <v>4147</v>
      </c>
      <c r="G694" s="129" t="s">
        <v>4836</v>
      </c>
      <c r="H694" s="129" t="s">
        <v>5526</v>
      </c>
      <c r="I694" s="129" t="s">
        <v>6215</v>
      </c>
      <c r="J694" s="129" t="s">
        <v>6215</v>
      </c>
      <c r="K694" s="129" t="s">
        <v>6905</v>
      </c>
      <c r="L694" s="129" t="s">
        <v>7597</v>
      </c>
      <c r="M694" s="129" t="s">
        <v>8288</v>
      </c>
      <c r="N694" s="129" t="s">
        <v>8973</v>
      </c>
      <c r="O694" s="129" t="s">
        <v>9643</v>
      </c>
      <c r="P694" s="129" t="s">
        <v>10228</v>
      </c>
    </row>
    <row r="695" spans="1:16" ht="51.6" thickBot="1">
      <c r="A695" t="str">
        <f t="shared" si="10"/>
        <v>Suministro de instalaciones de transporte por carretera</v>
      </c>
      <c r="B695" s="142" t="s">
        <v>1856</v>
      </c>
      <c r="D695" s="129" t="s">
        <v>2795</v>
      </c>
      <c r="E695" s="129" t="s">
        <v>3451</v>
      </c>
      <c r="F695" s="129" t="s">
        <v>4148</v>
      </c>
      <c r="G695" s="129" t="s">
        <v>4837</v>
      </c>
      <c r="H695" s="129" t="s">
        <v>5527</v>
      </c>
      <c r="I695" s="129" t="s">
        <v>6216</v>
      </c>
      <c r="J695" s="129" t="s">
        <v>6216</v>
      </c>
      <c r="K695" s="129" t="s">
        <v>6906</v>
      </c>
      <c r="L695" s="129" t="s">
        <v>7598</v>
      </c>
      <c r="M695" s="129" t="s">
        <v>8289</v>
      </c>
      <c r="N695" s="129" t="s">
        <v>8974</v>
      </c>
      <c r="O695" s="129" t="s">
        <v>9644</v>
      </c>
      <c r="P695" s="129" t="s">
        <v>10229</v>
      </c>
    </row>
    <row r="696" spans="1:16" ht="82.2" thickBot="1">
      <c r="A696" t="str">
        <f t="shared" si="10"/>
        <v>Gestión de instalaciones de transporte acuático (Gestión pública nacional)</v>
      </c>
      <c r="B696" s="142" t="s">
        <v>1858</v>
      </c>
      <c r="D696" s="129" t="s">
        <v>2796</v>
      </c>
      <c r="E696" s="129" t="s">
        <v>3452</v>
      </c>
      <c r="F696" s="129" t="s">
        <v>4149</v>
      </c>
      <c r="G696" s="129" t="s">
        <v>4838</v>
      </c>
      <c r="H696" s="129" t="s">
        <v>5528</v>
      </c>
      <c r="I696" s="129" t="s">
        <v>6217</v>
      </c>
      <c r="J696" s="129" t="s">
        <v>6217</v>
      </c>
      <c r="K696" s="129" t="s">
        <v>6907</v>
      </c>
      <c r="L696" s="129" t="s">
        <v>7599</v>
      </c>
      <c r="M696" s="129" t="s">
        <v>8290</v>
      </c>
      <c r="N696" s="129" t="s">
        <v>8975</v>
      </c>
      <c r="O696" s="129" t="s">
        <v>9645</v>
      </c>
      <c r="P696" s="129" t="s">
        <v>10230</v>
      </c>
    </row>
    <row r="697" spans="1:16" ht="41.4" thickBot="1">
      <c r="A697" t="str">
        <f t="shared" si="10"/>
        <v>Gestión de instalaciones de transporte acuático</v>
      </c>
      <c r="B697" s="142" t="s">
        <v>1860</v>
      </c>
      <c r="D697" s="129" t="s">
        <v>2797</v>
      </c>
      <c r="E697" s="129" t="s">
        <v>3453</v>
      </c>
      <c r="F697" s="129" t="s">
        <v>4150</v>
      </c>
      <c r="G697" s="129" t="s">
        <v>4839</v>
      </c>
      <c r="H697" s="129" t="s">
        <v>5529</v>
      </c>
      <c r="I697" s="129" t="s">
        <v>6218</v>
      </c>
      <c r="J697" s="129" t="s">
        <v>6218</v>
      </c>
      <c r="K697" s="129" t="s">
        <v>6908</v>
      </c>
      <c r="L697" s="129" t="s">
        <v>7600</v>
      </c>
      <c r="M697" s="129" t="s">
        <v>8291</v>
      </c>
      <c r="N697" s="129" t="s">
        <v>8976</v>
      </c>
      <c r="O697" s="129" t="s">
        <v>9646</v>
      </c>
      <c r="P697" s="129" t="s">
        <v>10231</v>
      </c>
    </row>
    <row r="698" spans="1:16" ht="41.4" thickBot="1">
      <c r="A698" t="str">
        <f t="shared" si="10"/>
        <v>Servicios auxiliares de transporte acuático</v>
      </c>
      <c r="B698" s="142" t="s">
        <v>1862</v>
      </c>
      <c r="D698" s="129" t="s">
        <v>2798</v>
      </c>
      <c r="E698" s="129" t="s">
        <v>3454</v>
      </c>
      <c r="F698" s="129" t="s">
        <v>4151</v>
      </c>
      <c r="G698" s="129" t="s">
        <v>4840</v>
      </c>
      <c r="H698" s="129" t="s">
        <v>5530</v>
      </c>
      <c r="I698" s="129" t="s">
        <v>6219</v>
      </c>
      <c r="J698" s="129" t="s">
        <v>6219</v>
      </c>
      <c r="K698" s="129" t="s">
        <v>6909</v>
      </c>
      <c r="L698" s="129" t="s">
        <v>7601</v>
      </c>
      <c r="M698" s="129" t="s">
        <v>8292</v>
      </c>
      <c r="N698" s="129" t="s">
        <v>8977</v>
      </c>
      <c r="O698" s="129" t="s">
        <v>9647</v>
      </c>
      <c r="P698" s="129" t="s">
        <v>10232</v>
      </c>
    </row>
    <row r="699" spans="1:16" ht="51.6" thickBot="1">
      <c r="A699" t="str">
        <f t="shared" si="10"/>
        <v>Gestión de instalaciones de aviación (público)</v>
      </c>
      <c r="B699" s="142" t="s">
        <v>1864</v>
      </c>
      <c r="D699" s="129" t="s">
        <v>2799</v>
      </c>
      <c r="E699" s="129" t="s">
        <v>3455</v>
      </c>
      <c r="F699" s="129" t="s">
        <v>4152</v>
      </c>
      <c r="G699" s="129" t="s">
        <v>4841</v>
      </c>
      <c r="H699" s="129" t="s">
        <v>5531</v>
      </c>
      <c r="I699" s="129" t="s">
        <v>6220</v>
      </c>
      <c r="J699" s="129" t="s">
        <v>6220</v>
      </c>
      <c r="K699" s="129" t="s">
        <v>6910</v>
      </c>
      <c r="L699" s="129" t="s">
        <v>7602</v>
      </c>
      <c r="M699" s="129" t="s">
        <v>8293</v>
      </c>
      <c r="N699" s="129" t="s">
        <v>8978</v>
      </c>
      <c r="O699" s="129" t="s">
        <v>9648</v>
      </c>
      <c r="P699" s="129" t="s">
        <v>10233</v>
      </c>
    </row>
    <row r="700" spans="1:16" ht="41.4" thickBot="1">
      <c r="A700" t="str">
        <f t="shared" si="10"/>
        <v>Gestión de instalaciones de aviación</v>
      </c>
      <c r="B700" s="142" t="s">
        <v>1866</v>
      </c>
      <c r="D700" s="129" t="s">
        <v>2800</v>
      </c>
      <c r="E700" s="129" t="s">
        <v>3456</v>
      </c>
      <c r="F700" s="129" t="s">
        <v>4153</v>
      </c>
      <c r="G700" s="129" t="s">
        <v>4842</v>
      </c>
      <c r="H700" s="129" t="s">
        <v>5532</v>
      </c>
      <c r="I700" s="129" t="s">
        <v>6221</v>
      </c>
      <c r="J700" s="129" t="s">
        <v>6221</v>
      </c>
      <c r="K700" s="129" t="s">
        <v>6911</v>
      </c>
      <c r="L700" s="129" t="s">
        <v>7603</v>
      </c>
      <c r="M700" s="129" t="s">
        <v>8294</v>
      </c>
      <c r="N700" s="129" t="s">
        <v>8979</v>
      </c>
      <c r="O700" s="129" t="s">
        <v>9649</v>
      </c>
      <c r="P700" s="129" t="s">
        <v>10234</v>
      </c>
    </row>
    <row r="701" spans="1:16" ht="21" thickBot="1">
      <c r="A701" t="str">
        <f t="shared" si="10"/>
        <v>Servicio de aviación</v>
      </c>
      <c r="B701" s="142" t="s">
        <v>1868</v>
      </c>
      <c r="D701" s="129" t="s">
        <v>2801</v>
      </c>
      <c r="E701" s="129" t="s">
        <v>3457</v>
      </c>
      <c r="F701" s="129" t="s">
        <v>4154</v>
      </c>
      <c r="G701" s="129" t="s">
        <v>4843</v>
      </c>
      <c r="H701" s="129" t="s">
        <v>5533</v>
      </c>
      <c r="I701" s="129" t="s">
        <v>6222</v>
      </c>
      <c r="J701" s="129" t="s">
        <v>6222</v>
      </c>
      <c r="K701" s="129" t="s">
        <v>6912</v>
      </c>
      <c r="L701" s="129" t="s">
        <v>7604</v>
      </c>
      <c r="M701" s="129" t="s">
        <v>8295</v>
      </c>
      <c r="N701" s="129" t="s">
        <v>8980</v>
      </c>
      <c r="O701" s="129" t="s">
        <v>9650</v>
      </c>
      <c r="P701" s="129" t="s">
        <v>10235</v>
      </c>
    </row>
    <row r="702" spans="1:16" ht="61.8" thickBot="1">
      <c r="A702" t="str">
        <f t="shared" si="10"/>
        <v>Viajes y otros servicios relacionados con el transporte</v>
      </c>
      <c r="B702" s="142" t="s">
        <v>1870</v>
      </c>
      <c r="D702" s="129" t="s">
        <v>2802</v>
      </c>
      <c r="E702" s="129" t="s">
        <v>3458</v>
      </c>
      <c r="F702" s="129" t="s">
        <v>4155</v>
      </c>
      <c r="G702" s="129" t="s">
        <v>4844</v>
      </c>
      <c r="H702" s="129" t="s">
        <v>5534</v>
      </c>
      <c r="I702" s="129" t="s">
        <v>6223</v>
      </c>
      <c r="J702" s="129" t="s">
        <v>6223</v>
      </c>
      <c r="K702" s="129" t="s">
        <v>6913</v>
      </c>
      <c r="L702" s="129" t="s">
        <v>7605</v>
      </c>
      <c r="M702" s="129" t="s">
        <v>8296</v>
      </c>
      <c r="N702" s="129" t="s">
        <v>8981</v>
      </c>
      <c r="O702" s="129" t="s">
        <v>9651</v>
      </c>
      <c r="P702" s="129" t="s">
        <v>10236</v>
      </c>
    </row>
    <row r="703" spans="1:16" ht="31.2" thickBot="1">
      <c r="A703" t="str">
        <f t="shared" si="10"/>
        <v>Entrega de correo/correspondencia</v>
      </c>
      <c r="B703" s="142" t="s">
        <v>1425</v>
      </c>
      <c r="D703" s="129" t="s">
        <v>2501</v>
      </c>
      <c r="E703" s="129" t="s">
        <v>3176</v>
      </c>
      <c r="F703" s="129" t="s">
        <v>3850</v>
      </c>
      <c r="G703" s="129" t="s">
        <v>4545</v>
      </c>
      <c r="H703" s="129" t="s">
        <v>5236</v>
      </c>
      <c r="I703" s="129" t="s">
        <v>5923</v>
      </c>
      <c r="J703" s="129" t="s">
        <v>5923</v>
      </c>
      <c r="K703" s="129" t="s">
        <v>6612</v>
      </c>
      <c r="L703" s="129" t="s">
        <v>7306</v>
      </c>
      <c r="M703" s="129" t="s">
        <v>7997</v>
      </c>
      <c r="N703" s="129" t="s">
        <v>8683</v>
      </c>
      <c r="O703" s="129" t="s">
        <v>9355</v>
      </c>
      <c r="P703" s="129" t="s">
        <v>9978</v>
      </c>
    </row>
    <row r="704" spans="1:16" ht="31.2" thickBot="1">
      <c r="A704" t="str">
        <f t="shared" si="10"/>
        <v>telecomunicaciones fijas</v>
      </c>
      <c r="B704" s="142" t="s">
        <v>1873</v>
      </c>
      <c r="D704" s="129" t="s">
        <v>2803</v>
      </c>
      <c r="E704" s="129" t="s">
        <v>3459</v>
      </c>
      <c r="F704" s="129" t="s">
        <v>4156</v>
      </c>
      <c r="G704" s="129" t="s">
        <v>4845</v>
      </c>
      <c r="H704" s="129" t="s">
        <v>5535</v>
      </c>
      <c r="I704" s="129" t="s">
        <v>6224</v>
      </c>
      <c r="J704" s="129" t="s">
        <v>6224</v>
      </c>
      <c r="K704" s="129" t="s">
        <v>6914</v>
      </c>
      <c r="L704" s="129" t="s">
        <v>7606</v>
      </c>
      <c r="M704" s="129" t="s">
        <v>8297</v>
      </c>
      <c r="N704" s="129" t="s">
        <v>8982</v>
      </c>
      <c r="O704" s="129" t="s">
        <v>9652</v>
      </c>
      <c r="P704" s="129" t="s">
        <v>10237</v>
      </c>
    </row>
    <row r="705" spans="1:16" ht="31.2" thickBot="1">
      <c r="A705" t="str">
        <f t="shared" si="10"/>
        <v>telecomunicaciones móviles</v>
      </c>
      <c r="B705" s="142" t="s">
        <v>1875</v>
      </c>
      <c r="D705" s="129" t="s">
        <v>2804</v>
      </c>
      <c r="E705" s="129" t="s">
        <v>3460</v>
      </c>
      <c r="F705" s="129" t="s">
        <v>4157</v>
      </c>
      <c r="G705" s="129" t="s">
        <v>4846</v>
      </c>
      <c r="H705" s="129" t="s">
        <v>5536</v>
      </c>
      <c r="I705" s="129" t="s">
        <v>6225</v>
      </c>
      <c r="J705" s="129" t="s">
        <v>6225</v>
      </c>
      <c r="K705" s="129" t="s">
        <v>6915</v>
      </c>
      <c r="L705" s="129" t="s">
        <v>7607</v>
      </c>
      <c r="M705" s="129" t="s">
        <v>8298</v>
      </c>
      <c r="N705" s="129" t="s">
        <v>8983</v>
      </c>
      <c r="O705" s="129" t="s">
        <v>9653</v>
      </c>
      <c r="P705" s="129" t="s">
        <v>10238</v>
      </c>
    </row>
    <row r="706" spans="1:16" ht="61.8" thickBot="1">
      <c r="A706" t="str">
        <f t="shared" ref="A706:A769" si="11">J706</f>
        <v>Servicios relacionados con las telecomunicaciones</v>
      </c>
      <c r="B706" s="142" t="s">
        <v>1877</v>
      </c>
      <c r="D706" s="129" t="s">
        <v>2805</v>
      </c>
      <c r="E706" s="129" t="s">
        <v>3461</v>
      </c>
      <c r="F706" s="129" t="s">
        <v>4158</v>
      </c>
      <c r="G706" s="129" t="s">
        <v>4847</v>
      </c>
      <c r="H706" s="129" t="s">
        <v>5537</v>
      </c>
      <c r="I706" s="129" t="s">
        <v>6226</v>
      </c>
      <c r="J706" s="129" t="s">
        <v>6226</v>
      </c>
      <c r="K706" s="129" t="s">
        <v>6916</v>
      </c>
      <c r="L706" s="129" t="s">
        <v>7608</v>
      </c>
      <c r="M706" s="129" t="s">
        <v>8299</v>
      </c>
      <c r="N706" s="129" t="s">
        <v>8984</v>
      </c>
      <c r="O706" s="129" t="s">
        <v>9654</v>
      </c>
      <c r="P706" s="129" t="s">
        <v>10239</v>
      </c>
    </row>
    <row r="707" spans="1:16" ht="31.2" thickBot="1">
      <c r="A707" t="str">
        <f t="shared" si="11"/>
        <v>radiodifusión pública</v>
      </c>
      <c r="B707" s="142" t="s">
        <v>1879</v>
      </c>
      <c r="D707" s="129" t="s">
        <v>2806</v>
      </c>
      <c r="E707" s="129" t="s">
        <v>3462</v>
      </c>
      <c r="F707" s="129" t="s">
        <v>4159</v>
      </c>
      <c r="G707" s="129" t="s">
        <v>4848</v>
      </c>
      <c r="H707" s="129" t="s">
        <v>5538</v>
      </c>
      <c r="I707" s="129" t="s">
        <v>6227</v>
      </c>
      <c r="J707" s="129" t="s">
        <v>6227</v>
      </c>
      <c r="K707" s="129" t="s">
        <v>6917</v>
      </c>
      <c r="L707" s="129" t="s">
        <v>7609</v>
      </c>
      <c r="M707" s="129" t="s">
        <v>8300</v>
      </c>
      <c r="N707" s="129" t="s">
        <v>8985</v>
      </c>
      <c r="O707" s="129" t="s">
        <v>9655</v>
      </c>
      <c r="P707" s="129" t="s">
        <v>10240</v>
      </c>
    </row>
    <row r="708" spans="1:16" ht="21" thickBot="1">
      <c r="A708" t="str">
        <f t="shared" si="11"/>
        <v>radiodifusión comercial</v>
      </c>
      <c r="B708" s="142" t="s">
        <v>1881</v>
      </c>
      <c r="D708" s="129" t="s">
        <v>2807</v>
      </c>
      <c r="E708" s="129" t="s">
        <v>3463</v>
      </c>
      <c r="F708" s="129" t="s">
        <v>4160</v>
      </c>
      <c r="G708" s="129" t="s">
        <v>4849</v>
      </c>
      <c r="H708" s="129" t="s">
        <v>5539</v>
      </c>
      <c r="I708" s="129" t="s">
        <v>6228</v>
      </c>
      <c r="J708" s="129" t="s">
        <v>6228</v>
      </c>
      <c r="K708" s="129" t="s">
        <v>6918</v>
      </c>
      <c r="L708" s="129" t="s">
        <v>7610</v>
      </c>
      <c r="M708" s="129" t="s">
        <v>8301</v>
      </c>
      <c r="N708" s="129" t="s">
        <v>8986</v>
      </c>
      <c r="O708" s="129" t="s">
        <v>9656</v>
      </c>
      <c r="P708" s="129" t="s">
        <v>10241</v>
      </c>
    </row>
    <row r="709" spans="1:16" ht="21" thickBot="1">
      <c r="A709" t="str">
        <f t="shared" si="11"/>
        <v>transmisión por cable</v>
      </c>
      <c r="B709" s="142" t="s">
        <v>1883</v>
      </c>
      <c r="D709" s="129" t="s">
        <v>2808</v>
      </c>
      <c r="E709" s="129" t="s">
        <v>3464</v>
      </c>
      <c r="F709" s="129" t="s">
        <v>4161</v>
      </c>
      <c r="G709" s="129" t="s">
        <v>4850</v>
      </c>
      <c r="H709" s="129" t="s">
        <v>5540</v>
      </c>
      <c r="I709" s="129" t="s">
        <v>6229</v>
      </c>
      <c r="J709" s="129" t="s">
        <v>6229</v>
      </c>
      <c r="K709" s="129" t="s">
        <v>6919</v>
      </c>
      <c r="L709" s="129" t="s">
        <v>7611</v>
      </c>
      <c r="M709" s="129" t="s">
        <v>8302</v>
      </c>
      <c r="N709" s="129" t="s">
        <v>8987</v>
      </c>
      <c r="O709" s="129" t="s">
        <v>9657</v>
      </c>
      <c r="P709" s="129" t="s">
        <v>10242</v>
      </c>
    </row>
    <row r="710" spans="1:16" ht="21" thickBot="1">
      <c r="A710" t="str">
        <f t="shared" si="11"/>
        <v>Servicio de información</v>
      </c>
      <c r="B710" s="142" t="s">
        <v>1434</v>
      </c>
      <c r="D710" s="129" t="s">
        <v>2504</v>
      </c>
      <c r="E710" s="129" t="s">
        <v>3179</v>
      </c>
      <c r="F710" s="129" t="s">
        <v>3853</v>
      </c>
      <c r="G710" s="129" t="s">
        <v>4548</v>
      </c>
      <c r="H710" s="129" t="s">
        <v>5239</v>
      </c>
      <c r="I710" s="129" t="s">
        <v>5926</v>
      </c>
      <c r="J710" s="129" t="s">
        <v>5926</v>
      </c>
      <c r="K710" s="129" t="s">
        <v>6615</v>
      </c>
      <c r="L710" s="129" t="s">
        <v>7309</v>
      </c>
      <c r="M710" s="129" t="s">
        <v>8000</v>
      </c>
      <c r="N710" s="129" t="s">
        <v>8686</v>
      </c>
      <c r="O710" s="129" t="s">
        <v>9358</v>
      </c>
      <c r="P710" s="129" t="s">
        <v>9980</v>
      </c>
    </row>
    <row r="711" spans="1:16" ht="21" thickBot="1">
      <c r="A711" t="str">
        <f t="shared" si="11"/>
        <v>servicio de Internet</v>
      </c>
      <c r="B711" s="142" t="s">
        <v>1437</v>
      </c>
      <c r="D711" s="129" t="s">
        <v>2505</v>
      </c>
      <c r="E711" s="129" t="s">
        <v>3180</v>
      </c>
      <c r="F711" s="129" t="s">
        <v>3854</v>
      </c>
      <c r="G711" s="129" t="s">
        <v>4549</v>
      </c>
      <c r="H711" s="129" t="s">
        <v>5240</v>
      </c>
      <c r="I711" s="129" t="s">
        <v>5927</v>
      </c>
      <c r="J711" s="129" t="s">
        <v>5927</v>
      </c>
      <c r="K711" s="129" t="s">
        <v>6616</v>
      </c>
      <c r="L711" s="129" t="s">
        <v>7310</v>
      </c>
      <c r="M711" s="129" t="s">
        <v>8001</v>
      </c>
      <c r="N711" s="129" t="s">
        <v>8687</v>
      </c>
      <c r="O711" s="129" t="s">
        <v>9359</v>
      </c>
      <c r="P711" s="129" t="s">
        <v>9981</v>
      </c>
    </row>
    <row r="712" spans="1:16" ht="92.4" thickBot="1">
      <c r="A712" t="str">
        <f t="shared" si="11"/>
        <v>Producción de información de video/audio/texto (excluyendo periódicos/editorial)</v>
      </c>
      <c r="B712" s="142" t="s">
        <v>1887</v>
      </c>
      <c r="D712" s="129" t="s">
        <v>2809</v>
      </c>
      <c r="E712" s="129" t="s">
        <v>3465</v>
      </c>
      <c r="F712" s="129" t="s">
        <v>4162</v>
      </c>
      <c r="G712" s="129" t="s">
        <v>4851</v>
      </c>
      <c r="H712" s="129" t="s">
        <v>5541</v>
      </c>
      <c r="I712" s="129" t="s">
        <v>6230</v>
      </c>
      <c r="J712" s="129" t="s">
        <v>6230</v>
      </c>
      <c r="K712" s="129" t="s">
        <v>6920</v>
      </c>
      <c r="L712" s="129" t="s">
        <v>7612</v>
      </c>
      <c r="M712" s="129" t="s">
        <v>8303</v>
      </c>
      <c r="N712" s="129" t="s">
        <v>8988</v>
      </c>
      <c r="O712" s="129" t="s">
        <v>9658</v>
      </c>
      <c r="P712" s="129" t="s">
        <v>10243</v>
      </c>
    </row>
    <row r="713" spans="1:16" ht="18.600000000000001" thickBot="1">
      <c r="A713" t="str">
        <f t="shared" si="11"/>
        <v>periódico</v>
      </c>
      <c r="B713" s="142" t="s">
        <v>1889</v>
      </c>
      <c r="D713" s="129" t="s">
        <v>2810</v>
      </c>
      <c r="E713" s="129" t="s">
        <v>3466</v>
      </c>
      <c r="F713" s="129" t="s">
        <v>4163</v>
      </c>
      <c r="G713" s="129" t="s">
        <v>4852</v>
      </c>
      <c r="H713" s="129" t="s">
        <v>5542</v>
      </c>
      <c r="I713" s="129" t="s">
        <v>6231</v>
      </c>
      <c r="J713" s="129" t="s">
        <v>6231</v>
      </c>
      <c r="K713" s="129" t="s">
        <v>6921</v>
      </c>
      <c r="L713" s="129" t="s">
        <v>7613</v>
      </c>
      <c r="M713" s="129" t="s">
        <v>8304</v>
      </c>
      <c r="N713" s="129" t="s">
        <v>8989</v>
      </c>
      <c r="O713" s="129" t="s">
        <v>9659</v>
      </c>
      <c r="P713" s="129" t="s">
        <v>10244</v>
      </c>
    </row>
    <row r="714" spans="1:16" ht="21" thickBot="1">
      <c r="A714" t="str">
        <f t="shared" si="11"/>
        <v>publicación</v>
      </c>
      <c r="B714" s="142" t="s">
        <v>1891</v>
      </c>
      <c r="D714" s="129" t="s">
        <v>2811</v>
      </c>
      <c r="E714" s="129" t="s">
        <v>3467</v>
      </c>
      <c r="F714" s="129" t="s">
        <v>4164</v>
      </c>
      <c r="G714" s="129" t="s">
        <v>4853</v>
      </c>
      <c r="H714" s="129" t="s">
        <v>5543</v>
      </c>
      <c r="I714" s="129" t="s">
        <v>6232</v>
      </c>
      <c r="J714" s="129" t="s">
        <v>6232</v>
      </c>
      <c r="K714" s="129" t="s">
        <v>6922</v>
      </c>
      <c r="L714" s="129" t="s">
        <v>7614</v>
      </c>
      <c r="M714" s="129" t="s">
        <v>8305</v>
      </c>
      <c r="N714" s="129" t="s">
        <v>8990</v>
      </c>
      <c r="O714" s="129" t="s">
        <v>9660</v>
      </c>
      <c r="P714" s="129" t="s">
        <v>3467</v>
      </c>
    </row>
    <row r="715" spans="1:16" ht="31.2" thickBot="1">
      <c r="A715" t="str">
        <f t="shared" si="11"/>
        <v>Deberes oficiales (centro)</v>
      </c>
      <c r="B715" s="142" t="s">
        <v>1893</v>
      </c>
      <c r="D715" s="129" t="s">
        <v>2812</v>
      </c>
      <c r="E715" s="129" t="s">
        <v>3468</v>
      </c>
      <c r="F715" s="129" t="s">
        <v>4165</v>
      </c>
      <c r="G715" s="129" t="s">
        <v>4854</v>
      </c>
      <c r="H715" s="129" t="s">
        <v>5544</v>
      </c>
      <c r="I715" s="129" t="s">
        <v>6233</v>
      </c>
      <c r="J715" s="129" t="s">
        <v>6233</v>
      </c>
      <c r="K715" s="129" t="s">
        <v>6923</v>
      </c>
      <c r="L715" s="129" t="s">
        <v>7615</v>
      </c>
      <c r="M715" s="129" t="s">
        <v>8306</v>
      </c>
      <c r="N715" s="129" t="s">
        <v>8991</v>
      </c>
      <c r="O715" s="129" t="s">
        <v>9661</v>
      </c>
      <c r="P715" s="129" t="s">
        <v>10245</v>
      </c>
    </row>
    <row r="716" spans="1:16" ht="41.4" thickBot="1">
      <c r="A716" t="str">
        <f t="shared" si="11"/>
        <v>Deberes oficiales (regionales) ★★</v>
      </c>
      <c r="B716" s="142" t="s">
        <v>1895</v>
      </c>
      <c r="D716" s="129" t="s">
        <v>2813</v>
      </c>
      <c r="E716" s="129" t="s">
        <v>3469</v>
      </c>
      <c r="F716" s="129" t="s">
        <v>4166</v>
      </c>
      <c r="G716" s="129" t="s">
        <v>4855</v>
      </c>
      <c r="H716" s="129" t="s">
        <v>5545</v>
      </c>
      <c r="I716" s="129" t="s">
        <v>6234</v>
      </c>
      <c r="J716" s="129" t="s">
        <v>6234</v>
      </c>
      <c r="K716" s="129" t="s">
        <v>6924</v>
      </c>
      <c r="L716" s="129" t="s">
        <v>7616</v>
      </c>
      <c r="M716" s="129" t="s">
        <v>8307</v>
      </c>
      <c r="N716" s="129" t="s">
        <v>8992</v>
      </c>
      <c r="O716" s="129" t="s">
        <v>9662</v>
      </c>
      <c r="P716" s="129" t="s">
        <v>10246</v>
      </c>
    </row>
    <row r="717" spans="1:16" ht="51.6" thickBot="1">
      <c r="A717" t="str">
        <f t="shared" si="11"/>
        <v>Educación escolar (nacional y pública)</v>
      </c>
      <c r="B717" s="142" t="s">
        <v>1897</v>
      </c>
      <c r="D717" s="129" t="s">
        <v>2814</v>
      </c>
      <c r="E717" s="129" t="s">
        <v>3470</v>
      </c>
      <c r="F717" s="129" t="s">
        <v>4167</v>
      </c>
      <c r="G717" s="129" t="s">
        <v>4856</v>
      </c>
      <c r="H717" s="129" t="s">
        <v>5546</v>
      </c>
      <c r="I717" s="129" t="s">
        <v>6235</v>
      </c>
      <c r="J717" s="129" t="s">
        <v>6235</v>
      </c>
      <c r="K717" s="129" t="s">
        <v>6925</v>
      </c>
      <c r="L717" s="129" t="s">
        <v>7617</v>
      </c>
      <c r="M717" s="129" t="s">
        <v>8308</v>
      </c>
      <c r="N717" s="129" t="s">
        <v>8993</v>
      </c>
      <c r="O717" s="129" t="s">
        <v>9663</v>
      </c>
      <c r="P717" s="129" t="s">
        <v>10247</v>
      </c>
    </row>
    <row r="718" spans="1:16" ht="31.2" thickBot="1">
      <c r="A718" t="str">
        <f t="shared" si="11"/>
        <v>Educación escolar (privada)★</v>
      </c>
      <c r="B718" s="142" t="s">
        <v>1899</v>
      </c>
      <c r="D718" s="129" t="s">
        <v>2815</v>
      </c>
      <c r="E718" s="129" t="s">
        <v>3471</v>
      </c>
      <c r="F718" s="129" t="s">
        <v>4168</v>
      </c>
      <c r="G718" s="129" t="s">
        <v>4857</v>
      </c>
      <c r="H718" s="129" t="s">
        <v>5547</v>
      </c>
      <c r="I718" s="129" t="s">
        <v>6236</v>
      </c>
      <c r="J718" s="129" t="s">
        <v>6236</v>
      </c>
      <c r="K718" s="129" t="s">
        <v>6926</v>
      </c>
      <c r="L718" s="129" t="s">
        <v>7618</v>
      </c>
      <c r="M718" s="129" t="s">
        <v>8309</v>
      </c>
      <c r="N718" s="129" t="s">
        <v>8994</v>
      </c>
      <c r="O718" s="129" t="s">
        <v>9664</v>
      </c>
      <c r="P718" s="129" t="s">
        <v>1899</v>
      </c>
    </row>
    <row r="719" spans="1:16" ht="61.8" thickBot="1">
      <c r="A719" t="str">
        <f t="shared" si="11"/>
        <v>Almuerzo escolar (nacional y público) ★★</v>
      </c>
      <c r="B719" s="142" t="s">
        <v>1901</v>
      </c>
      <c r="D719" s="129" t="s">
        <v>2816</v>
      </c>
      <c r="E719" s="129" t="s">
        <v>3472</v>
      </c>
      <c r="F719" s="129" t="s">
        <v>4169</v>
      </c>
      <c r="G719" s="129" t="s">
        <v>4858</v>
      </c>
      <c r="H719" s="129" t="s">
        <v>5548</v>
      </c>
      <c r="I719" s="129" t="s">
        <v>6237</v>
      </c>
      <c r="J719" s="129" t="s">
        <v>6237</v>
      </c>
      <c r="K719" s="129" t="s">
        <v>6927</v>
      </c>
      <c r="L719" s="129" t="s">
        <v>7619</v>
      </c>
      <c r="M719" s="129" t="s">
        <v>8310</v>
      </c>
      <c r="N719" s="129" t="s">
        <v>8995</v>
      </c>
      <c r="O719" s="129" t="s">
        <v>9665</v>
      </c>
      <c r="P719" s="129" t="s">
        <v>10248</v>
      </c>
    </row>
    <row r="720" spans="1:16" ht="41.4" thickBot="1">
      <c r="A720" t="str">
        <f t="shared" si="11"/>
        <v>Almuerzo escolar (escuela privada)★</v>
      </c>
      <c r="B720" s="142" t="s">
        <v>1903</v>
      </c>
      <c r="D720" s="129" t="s">
        <v>2817</v>
      </c>
      <c r="E720" s="129" t="s">
        <v>3473</v>
      </c>
      <c r="F720" s="129" t="s">
        <v>4170</v>
      </c>
      <c r="G720" s="129" t="s">
        <v>4859</v>
      </c>
      <c r="H720" s="129" t="s">
        <v>5549</v>
      </c>
      <c r="I720" s="129" t="s">
        <v>6238</v>
      </c>
      <c r="J720" s="129" t="s">
        <v>6238</v>
      </c>
      <c r="K720" s="129" t="s">
        <v>6928</v>
      </c>
      <c r="L720" s="129" t="s">
        <v>7620</v>
      </c>
      <c r="M720" s="129" t="s">
        <v>8311</v>
      </c>
      <c r="N720" s="129" t="s">
        <v>8996</v>
      </c>
      <c r="O720" s="129" t="s">
        <v>9666</v>
      </c>
      <c r="P720" s="129" t="s">
        <v>10249</v>
      </c>
    </row>
    <row r="721" spans="1:16" ht="51.6" thickBot="1">
      <c r="A721" t="str">
        <f t="shared" si="11"/>
        <v>Educación Social (Nacional/Pública) ★★</v>
      </c>
      <c r="B721" s="142" t="s">
        <v>1905</v>
      </c>
      <c r="D721" s="129" t="s">
        <v>2818</v>
      </c>
      <c r="E721" s="129" t="s">
        <v>3474</v>
      </c>
      <c r="F721" s="129" t="s">
        <v>4171</v>
      </c>
      <c r="G721" s="129" t="s">
        <v>4860</v>
      </c>
      <c r="H721" s="129" t="s">
        <v>5550</v>
      </c>
      <c r="I721" s="129" t="s">
        <v>6239</v>
      </c>
      <c r="J721" s="129" t="s">
        <v>6239</v>
      </c>
      <c r="K721" s="129" t="s">
        <v>6929</v>
      </c>
      <c r="L721" s="129" t="s">
        <v>7621</v>
      </c>
      <c r="M721" s="129" t="s">
        <v>8312</v>
      </c>
      <c r="N721" s="129" t="s">
        <v>8997</v>
      </c>
      <c r="O721" s="129" t="s">
        <v>9667</v>
      </c>
      <c r="P721" s="129" t="s">
        <v>10250</v>
      </c>
    </row>
    <row r="722" spans="1:16" ht="41.4" thickBot="1">
      <c r="A722" t="str">
        <f t="shared" si="11"/>
        <v>Educación social (sin fines de lucro)★</v>
      </c>
      <c r="B722" s="142" t="s">
        <v>1907</v>
      </c>
      <c r="D722" s="129" t="s">
        <v>2819</v>
      </c>
      <c r="E722" s="129" t="s">
        <v>3475</v>
      </c>
      <c r="F722" s="129" t="s">
        <v>4172</v>
      </c>
      <c r="G722" s="129" t="s">
        <v>4861</v>
      </c>
      <c r="H722" s="129" t="s">
        <v>5551</v>
      </c>
      <c r="I722" s="129" t="s">
        <v>6240</v>
      </c>
      <c r="J722" s="129" t="s">
        <v>6240</v>
      </c>
      <c r="K722" s="129" t="s">
        <v>6930</v>
      </c>
      <c r="L722" s="129" t="s">
        <v>7622</v>
      </c>
      <c r="M722" s="129" t="s">
        <v>8313</v>
      </c>
      <c r="N722" s="129" t="s">
        <v>8998</v>
      </c>
      <c r="O722" s="129" t="s">
        <v>9668</v>
      </c>
      <c r="P722" s="129" t="s">
        <v>10251</v>
      </c>
    </row>
    <row r="723" spans="1:16" ht="72" thickBot="1">
      <c r="A723" t="str">
        <f t="shared" si="11"/>
        <v>Otras Instituciones de Formación Educativa (Nacionales y Públicas) ★★</v>
      </c>
      <c r="B723" s="142" t="s">
        <v>1909</v>
      </c>
      <c r="D723" s="129" t="s">
        <v>2820</v>
      </c>
      <c r="E723" s="129" t="s">
        <v>3476</v>
      </c>
      <c r="F723" s="129" t="s">
        <v>4173</v>
      </c>
      <c r="G723" s="129" t="s">
        <v>4862</v>
      </c>
      <c r="H723" s="129" t="s">
        <v>5552</v>
      </c>
      <c r="I723" s="129" t="s">
        <v>6241</v>
      </c>
      <c r="J723" s="129" t="s">
        <v>6241</v>
      </c>
      <c r="K723" s="129" t="s">
        <v>6931</v>
      </c>
      <c r="L723" s="129" t="s">
        <v>7623</v>
      </c>
      <c r="M723" s="129" t="s">
        <v>8314</v>
      </c>
      <c r="N723" s="129" t="s">
        <v>8999</v>
      </c>
      <c r="O723" s="129" t="s">
        <v>9669</v>
      </c>
      <c r="P723" s="129" t="s">
        <v>10252</v>
      </c>
    </row>
    <row r="724" spans="1:16" ht="41.4" thickBot="1">
      <c r="A724" t="str">
        <f t="shared" si="11"/>
        <v>Otras instituciones de educación y formación</v>
      </c>
      <c r="B724" s="142" t="s">
        <v>1911</v>
      </c>
      <c r="D724" s="129" t="s">
        <v>2821</v>
      </c>
      <c r="E724" s="129" t="s">
        <v>3477</v>
      </c>
      <c r="F724" s="129" t="s">
        <v>4174</v>
      </c>
      <c r="G724" s="129" t="s">
        <v>4863</v>
      </c>
      <c r="H724" s="129" t="s">
        <v>5553</v>
      </c>
      <c r="I724" s="129" t="s">
        <v>6242</v>
      </c>
      <c r="J724" s="129" t="s">
        <v>6242</v>
      </c>
      <c r="K724" s="129" t="s">
        <v>6932</v>
      </c>
      <c r="L724" s="129" t="s">
        <v>7624</v>
      </c>
      <c r="M724" s="129" t="s">
        <v>8315</v>
      </c>
      <c r="N724" s="129" t="s">
        <v>9000</v>
      </c>
      <c r="O724" s="129" t="s">
        <v>9670</v>
      </c>
      <c r="P724" s="129" t="s">
        <v>10253</v>
      </c>
    </row>
    <row r="725" spans="1:16" ht="72" thickBot="1">
      <c r="A725" t="str">
        <f t="shared" si="11"/>
        <v>Institución de Investigación de Ciencias Naturales (Nacional/Pública) ★★</v>
      </c>
      <c r="B725" s="142" t="s">
        <v>1913</v>
      </c>
      <c r="D725" s="129" t="s">
        <v>2822</v>
      </c>
      <c r="E725" s="129" t="s">
        <v>3478</v>
      </c>
      <c r="F725" s="129" t="s">
        <v>4175</v>
      </c>
      <c r="G725" s="129" t="s">
        <v>4864</v>
      </c>
      <c r="H725" s="129" t="s">
        <v>5554</v>
      </c>
      <c r="I725" s="129" t="s">
        <v>6243</v>
      </c>
      <c r="J725" s="129" t="s">
        <v>6243</v>
      </c>
      <c r="K725" s="129" t="s">
        <v>6933</v>
      </c>
      <c r="L725" s="129" t="s">
        <v>7625</v>
      </c>
      <c r="M725" s="129" t="s">
        <v>8316</v>
      </c>
      <c r="N725" s="129" t="s">
        <v>9001</v>
      </c>
      <c r="O725" s="129" t="s">
        <v>9671</v>
      </c>
      <c r="P725" s="129" t="s">
        <v>10254</v>
      </c>
    </row>
    <row r="726" spans="1:16" ht="92.4" thickBot="1">
      <c r="A726" t="str">
        <f t="shared" si="11"/>
        <v>Instituciones de investigación en humanidades/ciencias sociales (nacionales/públicas) ★★</v>
      </c>
      <c r="B726" s="142" t="s">
        <v>1915</v>
      </c>
      <c r="D726" s="129" t="s">
        <v>2823</v>
      </c>
      <c r="E726" s="129" t="s">
        <v>3479</v>
      </c>
      <c r="F726" s="129" t="s">
        <v>4176</v>
      </c>
      <c r="G726" s="129" t="s">
        <v>4865</v>
      </c>
      <c r="H726" s="129" t="s">
        <v>5555</v>
      </c>
      <c r="I726" s="129" t="s">
        <v>6244</v>
      </c>
      <c r="J726" s="129" t="s">
        <v>6244</v>
      </c>
      <c r="K726" s="129" t="s">
        <v>6934</v>
      </c>
      <c r="L726" s="129" t="s">
        <v>7626</v>
      </c>
      <c r="M726" s="129" t="s">
        <v>8317</v>
      </c>
      <c r="N726" s="129" t="s">
        <v>9002</v>
      </c>
      <c r="O726" s="129" t="s">
        <v>9672</v>
      </c>
      <c r="P726" s="129" t="s">
        <v>10255</v>
      </c>
    </row>
    <row r="727" spans="1:16" ht="61.8" thickBot="1">
      <c r="A727" t="str">
        <f t="shared" si="11"/>
        <v>Instituto de Investigación de Ciencias Naturales (sin fines de lucro)★</v>
      </c>
      <c r="B727" s="142" t="s">
        <v>1917</v>
      </c>
      <c r="D727" s="129" t="s">
        <v>2824</v>
      </c>
      <c r="E727" s="129" t="s">
        <v>3480</v>
      </c>
      <c r="F727" s="129" t="s">
        <v>4177</v>
      </c>
      <c r="G727" s="129" t="s">
        <v>4866</v>
      </c>
      <c r="H727" s="129" t="s">
        <v>5556</v>
      </c>
      <c r="I727" s="129" t="s">
        <v>6245</v>
      </c>
      <c r="J727" s="129" t="s">
        <v>6245</v>
      </c>
      <c r="K727" s="129" t="s">
        <v>6935</v>
      </c>
      <c r="L727" s="129" t="s">
        <v>7627</v>
      </c>
      <c r="M727" s="129" t="s">
        <v>8318</v>
      </c>
      <c r="N727" s="129" t="s">
        <v>9003</v>
      </c>
      <c r="O727" s="129" t="s">
        <v>9673</v>
      </c>
      <c r="P727" s="129" t="s">
        <v>10256</v>
      </c>
    </row>
    <row r="728" spans="1:16" ht="82.2" thickBot="1">
      <c r="A728" t="str">
        <f t="shared" si="11"/>
        <v>Institutos de investigación en humanidades y ciencias sociales (sin fines de lucro)★</v>
      </c>
      <c r="B728" s="142" t="s">
        <v>1919</v>
      </c>
      <c r="D728" s="129" t="s">
        <v>2825</v>
      </c>
      <c r="E728" s="129" t="s">
        <v>3481</v>
      </c>
      <c r="F728" s="129" t="s">
        <v>4178</v>
      </c>
      <c r="G728" s="129" t="s">
        <v>4867</v>
      </c>
      <c r="H728" s="129" t="s">
        <v>5557</v>
      </c>
      <c r="I728" s="129" t="s">
        <v>6246</v>
      </c>
      <c r="J728" s="129" t="s">
        <v>6246</v>
      </c>
      <c r="K728" s="129" t="s">
        <v>6936</v>
      </c>
      <c r="L728" s="129" t="s">
        <v>7628</v>
      </c>
      <c r="M728" s="129" t="s">
        <v>8319</v>
      </c>
      <c r="N728" s="129" t="s">
        <v>9004</v>
      </c>
      <c r="O728" s="129" t="s">
        <v>9674</v>
      </c>
      <c r="P728" s="129" t="s">
        <v>10257</v>
      </c>
    </row>
    <row r="729" spans="1:16" ht="51.6" thickBot="1">
      <c r="A729" t="str">
        <f t="shared" si="11"/>
        <v>instituto de investigacion de ciencias naturales</v>
      </c>
      <c r="B729" s="142" t="s">
        <v>1921</v>
      </c>
      <c r="D729" s="129" t="s">
        <v>2826</v>
      </c>
      <c r="E729" s="129" t="s">
        <v>3482</v>
      </c>
      <c r="F729" s="129" t="s">
        <v>4179</v>
      </c>
      <c r="G729" s="129" t="s">
        <v>4868</v>
      </c>
      <c r="H729" s="129" t="s">
        <v>5558</v>
      </c>
      <c r="I729" s="129" t="s">
        <v>6247</v>
      </c>
      <c r="J729" s="129" t="s">
        <v>6247</v>
      </c>
      <c r="K729" s="129" t="s">
        <v>6937</v>
      </c>
      <c r="L729" s="129" t="s">
        <v>7629</v>
      </c>
      <c r="M729" s="129" t="s">
        <v>8320</v>
      </c>
      <c r="N729" s="129" t="s">
        <v>9005</v>
      </c>
      <c r="O729" s="129" t="s">
        <v>9675</v>
      </c>
      <c r="P729" s="129" t="s">
        <v>10258</v>
      </c>
    </row>
    <row r="730" spans="1:16" ht="61.8" thickBot="1">
      <c r="A730" t="str">
        <f t="shared" si="11"/>
        <v>Institutos de investigación en humanidades y ciencias sociales</v>
      </c>
      <c r="B730" s="142" t="s">
        <v>1923</v>
      </c>
      <c r="D730" s="129" t="s">
        <v>2827</v>
      </c>
      <c r="E730" s="129" t="s">
        <v>3483</v>
      </c>
      <c r="F730" s="129" t="s">
        <v>4180</v>
      </c>
      <c r="G730" s="129" t="s">
        <v>4869</v>
      </c>
      <c r="H730" s="129" t="s">
        <v>5559</v>
      </c>
      <c r="I730" s="129" t="s">
        <v>6248</v>
      </c>
      <c r="J730" s="129" t="s">
        <v>6248</v>
      </c>
      <c r="K730" s="129" t="s">
        <v>6938</v>
      </c>
      <c r="L730" s="129" t="s">
        <v>7630</v>
      </c>
      <c r="M730" s="129" t="s">
        <v>8321</v>
      </c>
      <c r="N730" s="129" t="s">
        <v>9006</v>
      </c>
      <c r="O730" s="129" t="s">
        <v>9676</v>
      </c>
      <c r="P730" s="129" t="s">
        <v>10259</v>
      </c>
    </row>
    <row r="731" spans="1:16" ht="41.4" thickBot="1">
      <c r="A731" t="str">
        <f t="shared" si="11"/>
        <v>I+D interno</v>
      </c>
      <c r="B731" s="142" t="s">
        <v>1925</v>
      </c>
      <c r="D731" s="129" t="s">
        <v>2828</v>
      </c>
      <c r="E731" s="129" t="s">
        <v>3484</v>
      </c>
      <c r="F731" s="129" t="s">
        <v>4181</v>
      </c>
      <c r="G731" s="129" t="s">
        <v>4870</v>
      </c>
      <c r="H731" s="129" t="s">
        <v>5560</v>
      </c>
      <c r="I731" s="129" t="s">
        <v>6249</v>
      </c>
      <c r="J731" s="129" t="s">
        <v>6249</v>
      </c>
      <c r="K731" s="129" t="s">
        <v>6939</v>
      </c>
      <c r="L731" s="129" t="s">
        <v>7631</v>
      </c>
      <c r="M731" s="129" t="s">
        <v>8322</v>
      </c>
      <c r="N731" s="129" t="s">
        <v>9007</v>
      </c>
      <c r="O731" s="129" t="s">
        <v>9677</v>
      </c>
      <c r="P731" s="129" t="s">
        <v>10260</v>
      </c>
    </row>
    <row r="732" spans="1:16" ht="41.4" thickBot="1">
      <c r="A732" t="str">
        <f t="shared" si="11"/>
        <v>Atención médica (tratamiento hospitalario)</v>
      </c>
      <c r="B732" s="142" t="s">
        <v>1927</v>
      </c>
      <c r="D732" s="129" t="s">
        <v>2829</v>
      </c>
      <c r="E732" s="129" t="s">
        <v>3485</v>
      </c>
      <c r="F732" s="129" t="s">
        <v>4182</v>
      </c>
      <c r="G732" s="129" t="s">
        <v>4871</v>
      </c>
      <c r="H732" s="129" t="s">
        <v>5561</v>
      </c>
      <c r="I732" s="129" t="s">
        <v>6250</v>
      </c>
      <c r="J732" s="129" t="s">
        <v>6250</v>
      </c>
      <c r="K732" s="129" t="s">
        <v>6940</v>
      </c>
      <c r="L732" s="129" t="s">
        <v>7632</v>
      </c>
      <c r="M732" s="129" t="s">
        <v>8323</v>
      </c>
      <c r="N732" s="129" t="s">
        <v>9008</v>
      </c>
      <c r="O732" s="129" t="s">
        <v>9678</v>
      </c>
      <c r="P732" s="129" t="s">
        <v>10261</v>
      </c>
    </row>
    <row r="733" spans="1:16" ht="51.6" thickBot="1">
      <c r="A733" t="str">
        <f t="shared" si="11"/>
        <v>Atención médica (atención extrahospitalaria)</v>
      </c>
      <c r="B733" s="142" t="s">
        <v>1929</v>
      </c>
      <c r="D733" s="129" t="s">
        <v>2830</v>
      </c>
      <c r="E733" s="129" t="s">
        <v>3486</v>
      </c>
      <c r="F733" s="129" t="s">
        <v>4183</v>
      </c>
      <c r="G733" s="129" t="s">
        <v>4872</v>
      </c>
      <c r="H733" s="129" t="s">
        <v>5562</v>
      </c>
      <c r="I733" s="129" t="s">
        <v>6251</v>
      </c>
      <c r="J733" s="129" t="s">
        <v>6251</v>
      </c>
      <c r="K733" s="129" t="s">
        <v>6941</v>
      </c>
      <c r="L733" s="129" t="s">
        <v>7633</v>
      </c>
      <c r="M733" s="129" t="s">
        <v>8324</v>
      </c>
      <c r="N733" s="129" t="s">
        <v>9009</v>
      </c>
      <c r="O733" s="129" t="s">
        <v>9679</v>
      </c>
      <c r="P733" s="129" t="s">
        <v>10262</v>
      </c>
    </row>
    <row r="734" spans="1:16" ht="41.4" thickBot="1">
      <c r="A734" t="str">
        <f t="shared" si="11"/>
        <v>Médico (práctica dental)</v>
      </c>
      <c r="B734" s="142" t="s">
        <v>1931</v>
      </c>
      <c r="D734" s="129" t="s">
        <v>2831</v>
      </c>
      <c r="E734" s="129" t="s">
        <v>3487</v>
      </c>
      <c r="F734" s="129" t="s">
        <v>4184</v>
      </c>
      <c r="G734" s="129" t="s">
        <v>4873</v>
      </c>
      <c r="H734" s="129" t="s">
        <v>5563</v>
      </c>
      <c r="I734" s="129" t="s">
        <v>6252</v>
      </c>
      <c r="J734" s="129" t="s">
        <v>6252</v>
      </c>
      <c r="K734" s="129" t="s">
        <v>6942</v>
      </c>
      <c r="L734" s="129" t="s">
        <v>7634</v>
      </c>
      <c r="M734" s="129" t="s">
        <v>8325</v>
      </c>
      <c r="N734" s="129" t="s">
        <v>9010</v>
      </c>
      <c r="O734" s="129" t="s">
        <v>9680</v>
      </c>
      <c r="P734" s="129" t="s">
        <v>10263</v>
      </c>
    </row>
    <row r="735" spans="1:16" ht="31.2" thickBot="1">
      <c r="A735" t="str">
        <f t="shared" si="11"/>
        <v>Médico (dispensación)</v>
      </c>
      <c r="B735" s="142" t="s">
        <v>1933</v>
      </c>
      <c r="D735" s="129" t="s">
        <v>2832</v>
      </c>
      <c r="E735" s="129" t="s">
        <v>3488</v>
      </c>
      <c r="F735" s="129" t="s">
        <v>4185</v>
      </c>
      <c r="G735" s="129" t="s">
        <v>4874</v>
      </c>
      <c r="H735" s="129" t="s">
        <v>5564</v>
      </c>
      <c r="I735" s="129" t="s">
        <v>6253</v>
      </c>
      <c r="J735" s="129" t="s">
        <v>6253</v>
      </c>
      <c r="K735" s="129" t="s">
        <v>6943</v>
      </c>
      <c r="L735" s="129" t="s">
        <v>7635</v>
      </c>
      <c r="M735" s="129" t="s">
        <v>8326</v>
      </c>
      <c r="N735" s="129" t="s">
        <v>9011</v>
      </c>
      <c r="O735" s="129" t="s">
        <v>9681</v>
      </c>
      <c r="P735" s="129" t="s">
        <v>10264</v>
      </c>
    </row>
    <row r="736" spans="1:16" ht="41.4" thickBot="1">
      <c r="A736" t="str">
        <f t="shared" si="11"/>
        <v>Médico (otros servicios médicos)</v>
      </c>
      <c r="B736" s="142" t="s">
        <v>1935</v>
      </c>
      <c r="D736" s="129" t="s">
        <v>2833</v>
      </c>
      <c r="E736" s="129" t="s">
        <v>3489</v>
      </c>
      <c r="F736" s="129" t="s">
        <v>4186</v>
      </c>
      <c r="G736" s="129" t="s">
        <v>4875</v>
      </c>
      <c r="H736" s="129" t="s">
        <v>5565</v>
      </c>
      <c r="I736" s="129" t="s">
        <v>6254</v>
      </c>
      <c r="J736" s="129" t="s">
        <v>6254</v>
      </c>
      <c r="K736" s="129" t="s">
        <v>6944</v>
      </c>
      <c r="L736" s="129" t="s">
        <v>7636</v>
      </c>
      <c r="M736" s="129" t="s">
        <v>8327</v>
      </c>
      <c r="N736" s="129" t="s">
        <v>9012</v>
      </c>
      <c r="O736" s="129" t="s">
        <v>9682</v>
      </c>
      <c r="P736" s="129" t="s">
        <v>10265</v>
      </c>
    </row>
    <row r="737" spans="1:16" ht="51.6" thickBot="1">
      <c r="A737" t="str">
        <f t="shared" si="11"/>
        <v>Salud y Saneamiento (Nacional y Público) ★★</v>
      </c>
      <c r="B737" s="142" t="s">
        <v>1937</v>
      </c>
      <c r="D737" s="129" t="s">
        <v>2834</v>
      </c>
      <c r="E737" s="129" t="s">
        <v>3490</v>
      </c>
      <c r="F737" s="129" t="s">
        <v>4187</v>
      </c>
      <c r="G737" s="129" t="s">
        <v>4876</v>
      </c>
      <c r="H737" s="129" t="s">
        <v>5566</v>
      </c>
      <c r="I737" s="129" t="s">
        <v>6255</v>
      </c>
      <c r="J737" s="129" t="s">
        <v>6255</v>
      </c>
      <c r="K737" s="129" t="s">
        <v>6945</v>
      </c>
      <c r="L737" s="129" t="s">
        <v>7637</v>
      </c>
      <c r="M737" s="129" t="s">
        <v>8328</v>
      </c>
      <c r="N737" s="129" t="s">
        <v>9013</v>
      </c>
      <c r="O737" s="129" t="s">
        <v>9683</v>
      </c>
      <c r="P737" s="129" t="s">
        <v>10266</v>
      </c>
    </row>
    <row r="738" spans="1:16" ht="31.2" thickBot="1">
      <c r="A738" t="str">
        <f t="shared" si="11"/>
        <v>salud e higiene</v>
      </c>
      <c r="B738" s="142" t="s">
        <v>1454</v>
      </c>
      <c r="D738" s="129" t="s">
        <v>2510</v>
      </c>
      <c r="E738" s="129" t="s">
        <v>3183</v>
      </c>
      <c r="F738" s="129" t="s">
        <v>3859</v>
      </c>
      <c r="G738" s="129" t="s">
        <v>4554</v>
      </c>
      <c r="H738" s="129" t="s">
        <v>5245</v>
      </c>
      <c r="I738" s="129" t="s">
        <v>5932</v>
      </c>
      <c r="J738" s="129" t="s">
        <v>5932</v>
      </c>
      <c r="K738" s="129" t="s">
        <v>6621</v>
      </c>
      <c r="L738" s="129" t="s">
        <v>7315</v>
      </c>
      <c r="M738" s="129" t="s">
        <v>8006</v>
      </c>
      <c r="N738" s="129" t="s">
        <v>8692</v>
      </c>
      <c r="O738" s="129" t="s">
        <v>9364</v>
      </c>
      <c r="P738" s="129" t="s">
        <v>9984</v>
      </c>
    </row>
    <row r="739" spans="1:16" ht="31.2" thickBot="1">
      <c r="A739" t="str">
        <f t="shared" si="11"/>
        <v>negocio de seguros sociales</v>
      </c>
      <c r="B739" s="142" t="s">
        <v>1940</v>
      </c>
      <c r="D739" s="129" t="s">
        <v>2835</v>
      </c>
      <c r="E739" s="129" t="s">
        <v>3491</v>
      </c>
      <c r="F739" s="129" t="s">
        <v>4188</v>
      </c>
      <c r="G739" s="129" t="s">
        <v>4877</v>
      </c>
      <c r="H739" s="129" t="s">
        <v>5567</v>
      </c>
      <c r="I739" s="129" t="s">
        <v>6256</v>
      </c>
      <c r="J739" s="129" t="s">
        <v>6256</v>
      </c>
      <c r="K739" s="129" t="s">
        <v>6946</v>
      </c>
      <c r="L739" s="129" t="s">
        <v>7638</v>
      </c>
      <c r="M739" s="129" t="s">
        <v>8329</v>
      </c>
      <c r="N739" s="129" t="s">
        <v>9014</v>
      </c>
      <c r="O739" s="129" t="s">
        <v>9684</v>
      </c>
      <c r="P739" s="129" t="s">
        <v>10267</v>
      </c>
    </row>
    <row r="740" spans="1:16" ht="51.6" thickBot="1">
      <c r="A740" t="str">
        <f t="shared" si="11"/>
        <v>Bienestar Social (Nacional y Público) ★★</v>
      </c>
      <c r="B740" s="142" t="s">
        <v>1942</v>
      </c>
      <c r="D740" s="129" t="s">
        <v>2836</v>
      </c>
      <c r="E740" s="129" t="s">
        <v>3492</v>
      </c>
      <c r="F740" s="129" t="s">
        <v>4189</v>
      </c>
      <c r="G740" s="129" t="s">
        <v>4878</v>
      </c>
      <c r="H740" s="129" t="s">
        <v>5568</v>
      </c>
      <c r="I740" s="129" t="s">
        <v>6257</v>
      </c>
      <c r="J740" s="129" t="s">
        <v>6257</v>
      </c>
      <c r="K740" s="129" t="s">
        <v>6947</v>
      </c>
      <c r="L740" s="129" t="s">
        <v>7639</v>
      </c>
      <c r="M740" s="129" t="s">
        <v>8330</v>
      </c>
      <c r="N740" s="129" t="s">
        <v>9015</v>
      </c>
      <c r="O740" s="129" t="s">
        <v>9685</v>
      </c>
      <c r="P740" s="129" t="s">
        <v>10268</v>
      </c>
    </row>
    <row r="741" spans="1:16" ht="41.4" thickBot="1">
      <c r="A741" t="str">
        <f t="shared" si="11"/>
        <v>Bienestar social (sin fines de lucro)★</v>
      </c>
      <c r="B741" s="142" t="s">
        <v>1944</v>
      </c>
      <c r="D741" s="129" t="s">
        <v>2837</v>
      </c>
      <c r="E741" s="129" t="s">
        <v>3493</v>
      </c>
      <c r="F741" s="129" t="s">
        <v>4190</v>
      </c>
      <c r="G741" s="129" t="s">
        <v>4879</v>
      </c>
      <c r="H741" s="129" t="s">
        <v>5569</v>
      </c>
      <c r="I741" s="129" t="s">
        <v>6258</v>
      </c>
      <c r="J741" s="129" t="s">
        <v>6258</v>
      </c>
      <c r="K741" s="129" t="s">
        <v>6948</v>
      </c>
      <c r="L741" s="129" t="s">
        <v>7640</v>
      </c>
      <c r="M741" s="129" t="s">
        <v>8331</v>
      </c>
      <c r="N741" s="129" t="s">
        <v>9016</v>
      </c>
      <c r="O741" s="129" t="s">
        <v>9686</v>
      </c>
      <c r="P741" s="129" t="s">
        <v>10269</v>
      </c>
    </row>
    <row r="742" spans="1:16" ht="21" thickBot="1">
      <c r="A742" t="str">
        <f t="shared" si="11"/>
        <v>bienestar Social</v>
      </c>
      <c r="B742" s="142" t="s">
        <v>1946</v>
      </c>
      <c r="D742" s="129" t="s">
        <v>2838</v>
      </c>
      <c r="E742" s="129" t="s">
        <v>3494</v>
      </c>
      <c r="F742" s="129" t="s">
        <v>4191</v>
      </c>
      <c r="G742" s="129" t="s">
        <v>4880</v>
      </c>
      <c r="H742" s="129" t="s">
        <v>5570</v>
      </c>
      <c r="I742" s="129" t="s">
        <v>6259</v>
      </c>
      <c r="J742" s="129" t="s">
        <v>6259</v>
      </c>
      <c r="K742" s="129" t="s">
        <v>6949</v>
      </c>
      <c r="L742" s="129" t="s">
        <v>7641</v>
      </c>
      <c r="M742" s="129" t="s">
        <v>8332</v>
      </c>
      <c r="N742" s="129" t="s">
        <v>9017</v>
      </c>
      <c r="O742" s="129" t="s">
        <v>9687</v>
      </c>
      <c r="P742" s="129" t="s">
        <v>10270</v>
      </c>
    </row>
    <row r="743" spans="1:16" ht="21" thickBot="1">
      <c r="A743" t="str">
        <f t="shared" si="11"/>
        <v>guardería</v>
      </c>
      <c r="B743" s="142" t="s">
        <v>1948</v>
      </c>
      <c r="D743" s="129" t="s">
        <v>2839</v>
      </c>
      <c r="E743" s="129" t="s">
        <v>3495</v>
      </c>
      <c r="F743" s="129" t="s">
        <v>4192</v>
      </c>
      <c r="G743" s="129" t="s">
        <v>4881</v>
      </c>
      <c r="H743" s="129" t="s">
        <v>5571</v>
      </c>
      <c r="I743" s="129" t="s">
        <v>6260</v>
      </c>
      <c r="J743" s="129" t="s">
        <v>6260</v>
      </c>
      <c r="K743" s="129" t="s">
        <v>6950</v>
      </c>
      <c r="L743" s="129" t="s">
        <v>7642</v>
      </c>
      <c r="M743" s="129" t="s">
        <v>8333</v>
      </c>
      <c r="N743" s="129" t="s">
        <v>9018</v>
      </c>
      <c r="O743" s="129" t="s">
        <v>9688</v>
      </c>
      <c r="P743" s="129" t="s">
        <v>10271</v>
      </c>
    </row>
    <row r="744" spans="1:16" ht="41.4" thickBot="1">
      <c r="A744" t="str">
        <f t="shared" si="11"/>
        <v>Atención de enfermería (servicios de centros)</v>
      </c>
      <c r="B744" s="142" t="s">
        <v>1950</v>
      </c>
      <c r="D744" s="129" t="s">
        <v>2840</v>
      </c>
      <c r="E744" s="129" t="s">
        <v>3496</v>
      </c>
      <c r="F744" s="129" t="s">
        <v>4193</v>
      </c>
      <c r="G744" s="129" t="s">
        <v>4882</v>
      </c>
      <c r="H744" s="129" t="s">
        <v>5572</v>
      </c>
      <c r="I744" s="129" t="s">
        <v>6261</v>
      </c>
      <c r="J744" s="129" t="s">
        <v>6261</v>
      </c>
      <c r="K744" s="129" t="s">
        <v>6951</v>
      </c>
      <c r="L744" s="129" t="s">
        <v>7643</v>
      </c>
      <c r="M744" s="129" t="s">
        <v>8334</v>
      </c>
      <c r="N744" s="129" t="s">
        <v>9019</v>
      </c>
      <c r="O744" s="129" t="s">
        <v>9689</v>
      </c>
      <c r="P744" s="129" t="s">
        <v>10272</v>
      </c>
    </row>
    <row r="745" spans="1:16" ht="61.8" thickBot="1">
      <c r="A745" t="str">
        <f t="shared" si="11"/>
        <v>Atención de enfermería (excluidos los servicios del centro)</v>
      </c>
      <c r="B745" s="142" t="s">
        <v>1952</v>
      </c>
      <c r="D745" s="129" t="s">
        <v>2841</v>
      </c>
      <c r="E745" s="129" t="s">
        <v>3497</v>
      </c>
      <c r="F745" s="129" t="s">
        <v>4194</v>
      </c>
      <c r="G745" s="129" t="s">
        <v>4883</v>
      </c>
      <c r="H745" s="129" t="s">
        <v>5573</v>
      </c>
      <c r="I745" s="129" t="s">
        <v>6262</v>
      </c>
      <c r="J745" s="129" t="s">
        <v>6262</v>
      </c>
      <c r="K745" s="129" t="s">
        <v>6952</v>
      </c>
      <c r="L745" s="129" t="s">
        <v>7644</v>
      </c>
      <c r="M745" s="129" t="s">
        <v>8335</v>
      </c>
      <c r="N745" s="129" t="s">
        <v>9020</v>
      </c>
      <c r="O745" s="129" t="s">
        <v>9690</v>
      </c>
      <c r="P745" s="129" t="s">
        <v>10273</v>
      </c>
    </row>
    <row r="746" spans="1:16" ht="31.2" thickBot="1">
      <c r="A746" t="str">
        <f t="shared" si="11"/>
        <v>Asociación empresarial de miembros</v>
      </c>
      <c r="B746" s="142" t="s">
        <v>1954</v>
      </c>
      <c r="D746" s="129" t="s">
        <v>2842</v>
      </c>
      <c r="E746" s="129" t="s">
        <v>3498</v>
      </c>
      <c r="F746" s="129" t="s">
        <v>4195</v>
      </c>
      <c r="G746" s="129" t="s">
        <v>4884</v>
      </c>
      <c r="H746" s="129" t="s">
        <v>5574</v>
      </c>
      <c r="I746" s="129" t="s">
        <v>6263</v>
      </c>
      <c r="J746" s="129" t="s">
        <v>6263</v>
      </c>
      <c r="K746" s="129" t="s">
        <v>6953</v>
      </c>
      <c r="L746" s="129" t="s">
        <v>7645</v>
      </c>
      <c r="M746" s="129" t="s">
        <v>8336</v>
      </c>
      <c r="N746" s="129" t="s">
        <v>9021</v>
      </c>
      <c r="O746" s="129" t="s">
        <v>9691</v>
      </c>
      <c r="P746" s="129" t="s">
        <v>10274</v>
      </c>
    </row>
    <row r="747" spans="1:16" ht="112.8" thickBot="1">
      <c r="A747" t="str">
        <f t="shared" si="11"/>
        <v>Organizaciones privadas sin fines de lucro que atienden a los hogares (excluidas las enumeradas por separado)★</v>
      </c>
      <c r="B747" s="142" t="s">
        <v>1956</v>
      </c>
      <c r="D747" s="129" t="s">
        <v>2843</v>
      </c>
      <c r="E747" s="129" t="s">
        <v>3499</v>
      </c>
      <c r="F747" s="129" t="s">
        <v>4196</v>
      </c>
      <c r="G747" s="129" t="s">
        <v>4885</v>
      </c>
      <c r="H747" s="129" t="s">
        <v>5575</v>
      </c>
      <c r="I747" s="129" t="s">
        <v>6264</v>
      </c>
      <c r="J747" s="129" t="s">
        <v>6264</v>
      </c>
      <c r="K747" s="129" t="s">
        <v>6954</v>
      </c>
      <c r="L747" s="129" t="s">
        <v>7646</v>
      </c>
      <c r="M747" s="129" t="s">
        <v>8337</v>
      </c>
      <c r="N747" s="129" t="s">
        <v>9022</v>
      </c>
      <c r="O747" s="129" t="s">
        <v>9692</v>
      </c>
      <c r="P747" s="129" t="s">
        <v>10275</v>
      </c>
    </row>
    <row r="748" spans="1:16" ht="61.8" thickBot="1">
      <c r="A748" t="str">
        <f t="shared" si="11"/>
        <v>Negocio de arrendamiento de bienes (excluido el alquiler de automóviles)</v>
      </c>
      <c r="B748" s="142" t="s">
        <v>1958</v>
      </c>
      <c r="D748" s="129" t="s">
        <v>2844</v>
      </c>
      <c r="E748" s="129" t="s">
        <v>3500</v>
      </c>
      <c r="F748" s="129" t="s">
        <v>4197</v>
      </c>
      <c r="G748" s="129" t="s">
        <v>4886</v>
      </c>
      <c r="H748" s="129" t="s">
        <v>5576</v>
      </c>
      <c r="I748" s="129" t="s">
        <v>6265</v>
      </c>
      <c r="J748" s="129" t="s">
        <v>6265</v>
      </c>
      <c r="K748" s="129" t="s">
        <v>6955</v>
      </c>
      <c r="L748" s="129" t="s">
        <v>7647</v>
      </c>
      <c r="M748" s="129" t="s">
        <v>8338</v>
      </c>
      <c r="N748" s="129" t="s">
        <v>9023</v>
      </c>
      <c r="O748" s="129" t="s">
        <v>9693</v>
      </c>
      <c r="P748" s="129" t="s">
        <v>10276</v>
      </c>
    </row>
    <row r="749" spans="1:16" ht="31.2" thickBot="1">
      <c r="A749" t="str">
        <f t="shared" si="11"/>
        <v>negocio de alquiler de coches</v>
      </c>
      <c r="B749" s="142" t="s">
        <v>1960</v>
      </c>
      <c r="D749" s="129" t="s">
        <v>2845</v>
      </c>
      <c r="E749" s="129" t="s">
        <v>3501</v>
      </c>
      <c r="F749" s="129" t="s">
        <v>4198</v>
      </c>
      <c r="G749" s="129" t="s">
        <v>4887</v>
      </c>
      <c r="H749" s="129" t="s">
        <v>5577</v>
      </c>
      <c r="I749" s="129" t="s">
        <v>6266</v>
      </c>
      <c r="J749" s="129" t="s">
        <v>6266</v>
      </c>
      <c r="K749" s="129" t="s">
        <v>6956</v>
      </c>
      <c r="L749" s="129" t="s">
        <v>7648</v>
      </c>
      <c r="M749" s="129" t="s">
        <v>8339</v>
      </c>
      <c r="N749" s="129" t="s">
        <v>9024</v>
      </c>
      <c r="O749" s="129" t="s">
        <v>9694</v>
      </c>
      <c r="P749" s="129" t="s">
        <v>10277</v>
      </c>
    </row>
    <row r="750" spans="1:16" ht="21" thickBot="1">
      <c r="A750" t="str">
        <f t="shared" si="11"/>
        <v>anuncio publicitario</v>
      </c>
      <c r="B750" s="142" t="s">
        <v>1467</v>
      </c>
      <c r="D750" s="129" t="s">
        <v>2514</v>
      </c>
      <c r="E750" s="129" t="s">
        <v>3187</v>
      </c>
      <c r="F750" s="129" t="s">
        <v>3863</v>
      </c>
      <c r="G750" s="129" t="s">
        <v>4558</v>
      </c>
      <c r="H750" s="129" t="s">
        <v>5249</v>
      </c>
      <c r="I750" s="129" t="s">
        <v>5936</v>
      </c>
      <c r="J750" s="129" t="s">
        <v>5936</v>
      </c>
      <c r="K750" s="129" t="s">
        <v>6625</v>
      </c>
      <c r="L750" s="129" t="s">
        <v>7319</v>
      </c>
      <c r="M750" s="129" t="s">
        <v>8010</v>
      </c>
      <c r="N750" s="129" t="s">
        <v>8599</v>
      </c>
      <c r="O750" s="129" t="s">
        <v>9368</v>
      </c>
      <c r="P750" s="129" t="s">
        <v>9988</v>
      </c>
    </row>
    <row r="751" spans="1:16" ht="31.2" thickBot="1">
      <c r="A751" t="str">
        <f t="shared" si="11"/>
        <v>Mantenimiento del auto</v>
      </c>
      <c r="B751" s="142" t="s">
        <v>1963</v>
      </c>
      <c r="D751" s="129" t="s">
        <v>2846</v>
      </c>
      <c r="E751" s="129" t="s">
        <v>3502</v>
      </c>
      <c r="F751" s="129" t="s">
        <v>4199</v>
      </c>
      <c r="G751" s="129" t="s">
        <v>4888</v>
      </c>
      <c r="H751" s="129" t="s">
        <v>5578</v>
      </c>
      <c r="I751" s="129" t="s">
        <v>6267</v>
      </c>
      <c r="J751" s="129" t="s">
        <v>6267</v>
      </c>
      <c r="K751" s="129" t="s">
        <v>6957</v>
      </c>
      <c r="L751" s="129" t="s">
        <v>7649</v>
      </c>
      <c r="M751" s="129" t="s">
        <v>8340</v>
      </c>
      <c r="N751" s="129" t="s">
        <v>9025</v>
      </c>
      <c r="O751" s="129" t="s">
        <v>9695</v>
      </c>
      <c r="P751" s="129" t="s">
        <v>10278</v>
      </c>
    </row>
    <row r="752" spans="1:16" ht="21" thickBot="1">
      <c r="A752" t="str">
        <f t="shared" si="11"/>
        <v>reparación de máquinas</v>
      </c>
      <c r="B752" s="142" t="s">
        <v>1965</v>
      </c>
      <c r="D752" s="129" t="s">
        <v>2847</v>
      </c>
      <c r="E752" s="129" t="s">
        <v>3503</v>
      </c>
      <c r="F752" s="129" t="s">
        <v>4200</v>
      </c>
      <c r="G752" s="129" t="s">
        <v>4889</v>
      </c>
      <c r="H752" s="129" t="s">
        <v>5579</v>
      </c>
      <c r="I752" s="129" t="s">
        <v>6268</v>
      </c>
      <c r="J752" s="129" t="s">
        <v>6268</v>
      </c>
      <c r="K752" s="129" t="s">
        <v>6958</v>
      </c>
      <c r="L752" s="129" t="s">
        <v>7650</v>
      </c>
      <c r="M752" s="129" t="s">
        <v>8341</v>
      </c>
      <c r="N752" s="129" t="s">
        <v>9026</v>
      </c>
      <c r="O752" s="129" t="s">
        <v>9696</v>
      </c>
      <c r="P752" s="129" t="s">
        <v>10279</v>
      </c>
    </row>
    <row r="753" spans="1:16" ht="41.4" thickBot="1">
      <c r="A753" t="str">
        <f t="shared" si="11"/>
        <v>Servicios Legales/Financieros/Contables</v>
      </c>
      <c r="B753" s="142" t="s">
        <v>1967</v>
      </c>
      <c r="D753" s="129" t="s">
        <v>2848</v>
      </c>
      <c r="E753" s="129" t="s">
        <v>3504</v>
      </c>
      <c r="F753" s="129" t="s">
        <v>4201</v>
      </c>
      <c r="G753" s="129" t="s">
        <v>4890</v>
      </c>
      <c r="H753" s="129" t="s">
        <v>5580</v>
      </c>
      <c r="I753" s="129" t="s">
        <v>6269</v>
      </c>
      <c r="J753" s="129" t="s">
        <v>6269</v>
      </c>
      <c r="K753" s="129" t="s">
        <v>6959</v>
      </c>
      <c r="L753" s="129" t="s">
        <v>7651</v>
      </c>
      <c r="M753" s="129" t="s">
        <v>8342</v>
      </c>
      <c r="N753" s="129" t="s">
        <v>9027</v>
      </c>
      <c r="O753" s="129" t="s">
        <v>9697</v>
      </c>
      <c r="P753" s="129" t="s">
        <v>10280</v>
      </c>
    </row>
    <row r="754" spans="1:16" ht="51.6" thickBot="1">
      <c r="A754" t="str">
        <f t="shared" si="11"/>
        <v>Servicios de ingeniería civil y construcción.</v>
      </c>
      <c r="B754" s="142" t="s">
        <v>1969</v>
      </c>
      <c r="D754" s="129" t="s">
        <v>2849</v>
      </c>
      <c r="E754" s="129" t="s">
        <v>3505</v>
      </c>
      <c r="F754" s="129" t="s">
        <v>4202</v>
      </c>
      <c r="G754" s="129" t="s">
        <v>4891</v>
      </c>
      <c r="H754" s="129" t="s">
        <v>5581</v>
      </c>
      <c r="I754" s="129" t="s">
        <v>6270</v>
      </c>
      <c r="J754" s="129" t="s">
        <v>6270</v>
      </c>
      <c r="K754" s="129" t="s">
        <v>6960</v>
      </c>
      <c r="L754" s="129" t="s">
        <v>7652</v>
      </c>
      <c r="M754" s="129" t="s">
        <v>8343</v>
      </c>
      <c r="N754" s="129" t="s">
        <v>9028</v>
      </c>
      <c r="O754" s="129" t="s">
        <v>9698</v>
      </c>
      <c r="P754" s="129" t="s">
        <v>10281</v>
      </c>
    </row>
    <row r="755" spans="1:16" ht="31.2" thickBot="1">
      <c r="A755" t="str">
        <f t="shared" si="11"/>
        <v>servicio de despacho de trabajadores</v>
      </c>
      <c r="B755" s="142" t="s">
        <v>1971</v>
      </c>
      <c r="D755" s="129" t="s">
        <v>2850</v>
      </c>
      <c r="E755" s="129" t="s">
        <v>3506</v>
      </c>
      <c r="F755" s="129" t="s">
        <v>4203</v>
      </c>
      <c r="G755" s="129" t="s">
        <v>4892</v>
      </c>
      <c r="H755" s="129" t="s">
        <v>5582</v>
      </c>
      <c r="I755" s="129" t="s">
        <v>6271</v>
      </c>
      <c r="J755" s="129" t="s">
        <v>6271</v>
      </c>
      <c r="K755" s="129" t="s">
        <v>6961</v>
      </c>
      <c r="L755" s="129" t="s">
        <v>7653</v>
      </c>
      <c r="M755" s="129" t="s">
        <v>8344</v>
      </c>
      <c r="N755" s="129" t="s">
        <v>9029</v>
      </c>
      <c r="O755" s="129" t="s">
        <v>9699</v>
      </c>
      <c r="P755" s="129" t="s">
        <v>10282</v>
      </c>
    </row>
    <row r="756" spans="1:16" ht="21" thickBot="1">
      <c r="A756" t="str">
        <f t="shared" si="11"/>
        <v>servicio de construcción</v>
      </c>
      <c r="B756" s="142" t="s">
        <v>1973</v>
      </c>
      <c r="D756" s="129" t="s">
        <v>2851</v>
      </c>
      <c r="E756" s="129" t="s">
        <v>3507</v>
      </c>
      <c r="F756" s="129" t="s">
        <v>4204</v>
      </c>
      <c r="G756" s="129" t="s">
        <v>4893</v>
      </c>
      <c r="H756" s="129" t="s">
        <v>5583</v>
      </c>
      <c r="I756" s="129" t="s">
        <v>6272</v>
      </c>
      <c r="J756" s="129" t="s">
        <v>6272</v>
      </c>
      <c r="K756" s="129" t="s">
        <v>6962</v>
      </c>
      <c r="L756" s="129" t="s">
        <v>7654</v>
      </c>
      <c r="M756" s="129" t="s">
        <v>8345</v>
      </c>
      <c r="N756" s="129" t="s">
        <v>9030</v>
      </c>
      <c r="O756" s="129" t="s">
        <v>9700</v>
      </c>
      <c r="P756" s="129" t="s">
        <v>10283</v>
      </c>
    </row>
    <row r="757" spans="1:16" ht="31.2" thickBot="1">
      <c r="A757" t="str">
        <f t="shared" si="11"/>
        <v>negocio de seguridad</v>
      </c>
      <c r="B757" s="142" t="s">
        <v>1975</v>
      </c>
      <c r="D757" s="129" t="s">
        <v>2852</v>
      </c>
      <c r="E757" s="129" t="s">
        <v>3508</v>
      </c>
      <c r="F757" s="129" t="s">
        <v>4205</v>
      </c>
      <c r="G757" s="129" t="s">
        <v>4894</v>
      </c>
      <c r="H757" s="129" t="s">
        <v>5584</v>
      </c>
      <c r="I757" s="129" t="s">
        <v>6273</v>
      </c>
      <c r="J757" s="129" t="s">
        <v>6273</v>
      </c>
      <c r="K757" s="129" t="s">
        <v>6963</v>
      </c>
      <c r="L757" s="129" t="s">
        <v>7655</v>
      </c>
      <c r="M757" s="129" t="s">
        <v>8346</v>
      </c>
      <c r="N757" s="129" t="s">
        <v>9031</v>
      </c>
      <c r="O757" s="129" t="s">
        <v>9701</v>
      </c>
      <c r="P757" s="129" t="s">
        <v>10284</v>
      </c>
    </row>
    <row r="758" spans="1:16" ht="41.4" thickBot="1">
      <c r="A758" t="str">
        <f t="shared" si="11"/>
        <v>Otros servicios comerciales</v>
      </c>
      <c r="B758" s="142" t="s">
        <v>1472</v>
      </c>
      <c r="D758" s="129" t="s">
        <v>2516</v>
      </c>
      <c r="E758" s="129" t="s">
        <v>3189</v>
      </c>
      <c r="F758" s="129" t="s">
        <v>3865</v>
      </c>
      <c r="G758" s="129" t="s">
        <v>4560</v>
      </c>
      <c r="H758" s="129" t="s">
        <v>5251</v>
      </c>
      <c r="I758" s="129" t="s">
        <v>5938</v>
      </c>
      <c r="J758" s="129" t="s">
        <v>5938</v>
      </c>
      <c r="K758" s="129" t="s">
        <v>6627</v>
      </c>
      <c r="L758" s="129" t="s">
        <v>7321</v>
      </c>
      <c r="M758" s="129" t="s">
        <v>8012</v>
      </c>
      <c r="N758" s="129" t="s">
        <v>8697</v>
      </c>
      <c r="O758" s="129" t="s">
        <v>9370</v>
      </c>
      <c r="P758" s="129" t="s">
        <v>9990</v>
      </c>
    </row>
    <row r="759" spans="1:16" ht="21" thickBot="1">
      <c r="A759" t="str">
        <f t="shared" si="11"/>
        <v>negocio de alojamiento</v>
      </c>
      <c r="B759" s="142" t="s">
        <v>1475</v>
      </c>
      <c r="D759" s="129" t="s">
        <v>2517</v>
      </c>
      <c r="E759" s="129" t="s">
        <v>3190</v>
      </c>
      <c r="F759" s="129" t="s">
        <v>3866</v>
      </c>
      <c r="G759" s="129" t="s">
        <v>4561</v>
      </c>
      <c r="H759" s="129" t="s">
        <v>5252</v>
      </c>
      <c r="I759" s="129" t="s">
        <v>5939</v>
      </c>
      <c r="J759" s="129" t="s">
        <v>5939</v>
      </c>
      <c r="K759" s="129" t="s">
        <v>6628</v>
      </c>
      <c r="L759" s="129" t="s">
        <v>7322</v>
      </c>
      <c r="M759" s="129" t="s">
        <v>8013</v>
      </c>
      <c r="N759" s="129" t="s">
        <v>8698</v>
      </c>
      <c r="O759" s="129" t="s">
        <v>9371</v>
      </c>
      <c r="P759" s="129" t="s">
        <v>9991</v>
      </c>
    </row>
    <row r="760" spans="1:16" ht="18.600000000000001" thickBot="1">
      <c r="A760" t="str">
        <f t="shared" si="11"/>
        <v>restaurante</v>
      </c>
      <c r="B760" s="142" t="s">
        <v>1979</v>
      </c>
      <c r="D760" s="129" t="s">
        <v>2853</v>
      </c>
      <c r="E760" s="129" t="s">
        <v>3509</v>
      </c>
      <c r="F760" s="129" t="s">
        <v>4206</v>
      </c>
      <c r="G760" s="129" t="s">
        <v>4895</v>
      </c>
      <c r="H760" s="129" t="s">
        <v>5585</v>
      </c>
      <c r="I760" s="129" t="s">
        <v>6274</v>
      </c>
      <c r="J760" s="129" t="s">
        <v>6274</v>
      </c>
      <c r="K760" s="129" t="s">
        <v>6964</v>
      </c>
      <c r="L760" s="129" t="s">
        <v>7656</v>
      </c>
      <c r="M760" s="129" t="s">
        <v>8347</v>
      </c>
      <c r="N760" s="129" t="s">
        <v>9032</v>
      </c>
      <c r="O760" s="129" t="s">
        <v>9702</v>
      </c>
      <c r="P760" s="129" t="s">
        <v>10285</v>
      </c>
    </row>
    <row r="761" spans="1:16" ht="41.4" thickBot="1">
      <c r="A761" t="str">
        <f t="shared" si="11"/>
        <v>Servicio de comida para llevar/entrega</v>
      </c>
      <c r="B761" s="142" t="s">
        <v>1981</v>
      </c>
      <c r="D761" s="129" t="s">
        <v>2854</v>
      </c>
      <c r="E761" s="129" t="s">
        <v>3510</v>
      </c>
      <c r="F761" s="129" t="s">
        <v>4207</v>
      </c>
      <c r="G761" s="129" t="s">
        <v>4896</v>
      </c>
      <c r="H761" s="129" t="s">
        <v>5586</v>
      </c>
      <c r="I761" s="129" t="s">
        <v>6275</v>
      </c>
      <c r="J761" s="129" t="s">
        <v>6275</v>
      </c>
      <c r="K761" s="129" t="s">
        <v>6965</v>
      </c>
      <c r="L761" s="129" t="s">
        <v>7657</v>
      </c>
      <c r="M761" s="129" t="s">
        <v>8348</v>
      </c>
      <c r="N761" s="129" t="s">
        <v>9033</v>
      </c>
      <c r="O761" s="129" t="s">
        <v>9703</v>
      </c>
      <c r="P761" s="129" t="s">
        <v>10286</v>
      </c>
    </row>
    <row r="762" spans="1:16" ht="21" thickBot="1">
      <c r="A762" t="str">
        <f t="shared" si="11"/>
        <v>industria de la lavandería</v>
      </c>
      <c r="B762" s="142" t="s">
        <v>1983</v>
      </c>
      <c r="D762" s="129" t="s">
        <v>2855</v>
      </c>
      <c r="E762" s="129" t="s">
        <v>3511</v>
      </c>
      <c r="F762" s="129" t="s">
        <v>4208</v>
      </c>
      <c r="G762" s="129" t="s">
        <v>4897</v>
      </c>
      <c r="H762" s="129" t="s">
        <v>5587</v>
      </c>
      <c r="I762" s="129" t="s">
        <v>6276</v>
      </c>
      <c r="J762" s="129" t="s">
        <v>6276</v>
      </c>
      <c r="K762" s="129" t="s">
        <v>6966</v>
      </c>
      <c r="L762" s="129" t="s">
        <v>7658</v>
      </c>
      <c r="M762" s="129" t="s">
        <v>8349</v>
      </c>
      <c r="N762" s="129" t="s">
        <v>9034</v>
      </c>
      <c r="O762" s="129" t="s">
        <v>9704</v>
      </c>
      <c r="P762" s="129" t="s">
        <v>10287</v>
      </c>
    </row>
    <row r="763" spans="1:16" ht="21" thickBot="1">
      <c r="A763" t="str">
        <f t="shared" si="11"/>
        <v>negocio de barbero</v>
      </c>
      <c r="B763" s="142" t="s">
        <v>1985</v>
      </c>
      <c r="D763" s="129" t="s">
        <v>2856</v>
      </c>
      <c r="E763" s="129" t="s">
        <v>3512</v>
      </c>
      <c r="F763" s="129" t="s">
        <v>4209</v>
      </c>
      <c r="G763" s="129" t="s">
        <v>4898</v>
      </c>
      <c r="H763" s="129" t="s">
        <v>5588</v>
      </c>
      <c r="I763" s="129" t="s">
        <v>6277</v>
      </c>
      <c r="J763" s="129" t="s">
        <v>6277</v>
      </c>
      <c r="K763" s="129" t="s">
        <v>6967</v>
      </c>
      <c r="L763" s="129" t="s">
        <v>7659</v>
      </c>
      <c r="M763" s="129" t="s">
        <v>8350</v>
      </c>
      <c r="N763" s="129" t="s">
        <v>9035</v>
      </c>
      <c r="O763" s="129" t="s">
        <v>9705</v>
      </c>
      <c r="P763" s="129" t="s">
        <v>10288</v>
      </c>
    </row>
    <row r="764" spans="1:16" ht="31.2" thickBot="1">
      <c r="A764" t="str">
        <f t="shared" si="11"/>
        <v>industria de la belleza</v>
      </c>
      <c r="B764" s="142" t="s">
        <v>1987</v>
      </c>
      <c r="D764" s="129" t="s">
        <v>2857</v>
      </c>
      <c r="E764" s="129" t="s">
        <v>3513</v>
      </c>
      <c r="F764" s="129" t="s">
        <v>4210</v>
      </c>
      <c r="G764" s="129" t="s">
        <v>4899</v>
      </c>
      <c r="H764" s="129" t="s">
        <v>5589</v>
      </c>
      <c r="I764" s="129" t="s">
        <v>6278</v>
      </c>
      <c r="J764" s="129" t="s">
        <v>6278</v>
      </c>
      <c r="K764" s="129" t="s">
        <v>6968</v>
      </c>
      <c r="L764" s="129" t="s">
        <v>7660</v>
      </c>
      <c r="M764" s="129" t="s">
        <v>8351</v>
      </c>
      <c r="N764" s="129" t="s">
        <v>9036</v>
      </c>
      <c r="O764" s="129" t="s">
        <v>9706</v>
      </c>
      <c r="P764" s="129" t="s">
        <v>10289</v>
      </c>
    </row>
    <row r="765" spans="1:16" ht="21" thickBot="1">
      <c r="A765" t="str">
        <f t="shared" si="11"/>
        <v>negocio de baño</v>
      </c>
      <c r="B765" s="142" t="s">
        <v>1989</v>
      </c>
      <c r="D765" s="129" t="s">
        <v>2858</v>
      </c>
      <c r="E765" s="129" t="s">
        <v>3514</v>
      </c>
      <c r="F765" s="129" t="s">
        <v>4211</v>
      </c>
      <c r="G765" s="129" t="s">
        <v>4900</v>
      </c>
      <c r="H765" s="129" t="s">
        <v>5590</v>
      </c>
      <c r="I765" s="129" t="s">
        <v>6279</v>
      </c>
      <c r="J765" s="129" t="s">
        <v>6279</v>
      </c>
      <c r="K765" s="129" t="s">
        <v>6969</v>
      </c>
      <c r="L765" s="129" t="s">
        <v>7661</v>
      </c>
      <c r="M765" s="129" t="s">
        <v>8352</v>
      </c>
      <c r="N765" s="129" t="s">
        <v>9037</v>
      </c>
      <c r="O765" s="129" t="s">
        <v>9707</v>
      </c>
      <c r="P765" s="129" t="s">
        <v>10290</v>
      </c>
    </row>
    <row r="766" spans="1:16" ht="61.8" thickBot="1">
      <c r="A766" t="str">
        <f t="shared" si="11"/>
        <v>Otros negocios de lavandería, peluquería, belleza y baños</v>
      </c>
      <c r="B766" s="142" t="s">
        <v>1991</v>
      </c>
      <c r="D766" s="129" t="s">
        <v>2859</v>
      </c>
      <c r="E766" s="129" t="s">
        <v>3515</v>
      </c>
      <c r="F766" s="129" t="s">
        <v>4212</v>
      </c>
      <c r="G766" s="129" t="s">
        <v>4901</v>
      </c>
      <c r="H766" s="129" t="s">
        <v>5591</v>
      </c>
      <c r="I766" s="129" t="s">
        <v>6280</v>
      </c>
      <c r="J766" s="129" t="s">
        <v>6280</v>
      </c>
      <c r="K766" s="129" t="s">
        <v>6970</v>
      </c>
      <c r="L766" s="129" t="s">
        <v>7662</v>
      </c>
      <c r="M766" s="129" t="s">
        <v>8353</v>
      </c>
      <c r="N766" s="129" t="s">
        <v>9038</v>
      </c>
      <c r="O766" s="129" t="s">
        <v>9708</v>
      </c>
      <c r="P766" s="129" t="s">
        <v>10291</v>
      </c>
    </row>
    <row r="767" spans="1:16" ht="21" thickBot="1">
      <c r="A767" t="str">
        <f t="shared" si="11"/>
        <v>cine</v>
      </c>
      <c r="B767" s="142" t="s">
        <v>1993</v>
      </c>
      <c r="D767" s="129" t="s">
        <v>2860</v>
      </c>
      <c r="E767" s="129" t="s">
        <v>3516</v>
      </c>
      <c r="F767" s="129" t="s">
        <v>4213</v>
      </c>
      <c r="G767" s="129" t="s">
        <v>4902</v>
      </c>
      <c r="H767" s="129" t="s">
        <v>5592</v>
      </c>
      <c r="I767" s="129" t="s">
        <v>6281</v>
      </c>
      <c r="J767" s="129" t="s">
        <v>6281</v>
      </c>
      <c r="K767" s="129" t="s">
        <v>6971</v>
      </c>
      <c r="L767" s="129" t="s">
        <v>7663</v>
      </c>
      <c r="M767" s="129" t="s">
        <v>8354</v>
      </c>
      <c r="N767" s="129" t="s">
        <v>9039</v>
      </c>
      <c r="O767" s="129" t="s">
        <v>9709</v>
      </c>
      <c r="P767" s="129" t="s">
        <v>10292</v>
      </c>
    </row>
    <row r="768" spans="1:16" ht="72" thickBot="1">
      <c r="A768" t="str">
        <f t="shared" si="11"/>
        <v>Salas de espectáculos (excepto cines) y grupos de actuación</v>
      </c>
      <c r="B768" s="142" t="s">
        <v>1995</v>
      </c>
      <c r="D768" s="129" t="s">
        <v>2861</v>
      </c>
      <c r="E768" s="129" t="s">
        <v>3517</v>
      </c>
      <c r="F768" s="129" t="s">
        <v>4214</v>
      </c>
      <c r="G768" s="129" t="s">
        <v>4903</v>
      </c>
      <c r="H768" s="129" t="s">
        <v>5593</v>
      </c>
      <c r="I768" s="129" t="s">
        <v>6282</v>
      </c>
      <c r="J768" s="129" t="s">
        <v>6282</v>
      </c>
      <c r="K768" s="129" t="s">
        <v>6972</v>
      </c>
      <c r="L768" s="129" t="s">
        <v>7664</v>
      </c>
      <c r="M768" s="129" t="s">
        <v>8355</v>
      </c>
      <c r="N768" s="129" t="s">
        <v>9040</v>
      </c>
      <c r="O768" s="129" t="s">
        <v>9710</v>
      </c>
      <c r="P768" s="129" t="s">
        <v>10293</v>
      </c>
    </row>
    <row r="769" spans="1:16" ht="61.8" thickBot="1">
      <c r="A769" t="str">
        <f t="shared" si="11"/>
        <v>Hipódromos y equipos para carreras de bicicletas, carreras de caballos, etc.</v>
      </c>
      <c r="B769" s="142" t="s">
        <v>1997</v>
      </c>
      <c r="D769" s="129" t="s">
        <v>2862</v>
      </c>
      <c r="E769" s="129" t="s">
        <v>3518</v>
      </c>
      <c r="F769" s="129" t="s">
        <v>4215</v>
      </c>
      <c r="G769" s="129" t="s">
        <v>4904</v>
      </c>
      <c r="H769" s="129" t="s">
        <v>5594</v>
      </c>
      <c r="I769" s="129" t="s">
        <v>6283</v>
      </c>
      <c r="J769" s="129" t="s">
        <v>6283</v>
      </c>
      <c r="K769" s="129" t="s">
        <v>6973</v>
      </c>
      <c r="L769" s="129" t="s">
        <v>7665</v>
      </c>
      <c r="M769" s="129" t="s">
        <v>8356</v>
      </c>
      <c r="N769" s="129" t="s">
        <v>9041</v>
      </c>
      <c r="O769" s="129" t="s">
        <v>9711</v>
      </c>
      <c r="P769" s="129" t="s">
        <v>10294</v>
      </c>
    </row>
    <row r="770" spans="1:16" ht="51.6" thickBot="1">
      <c r="A770" t="str">
        <f t="shared" ref="A770:A789" si="12">J770</f>
        <v>Instalaciones deportivas, parques, parques de atracciones</v>
      </c>
      <c r="B770" s="142" t="s">
        <v>1999</v>
      </c>
      <c r="D770" s="129" t="s">
        <v>2863</v>
      </c>
      <c r="E770" s="129" t="s">
        <v>3519</v>
      </c>
      <c r="F770" s="129" t="s">
        <v>4216</v>
      </c>
      <c r="G770" s="129" t="s">
        <v>4905</v>
      </c>
      <c r="H770" s="129" t="s">
        <v>5595</v>
      </c>
      <c r="I770" s="129" t="s">
        <v>6284</v>
      </c>
      <c r="J770" s="129" t="s">
        <v>6284</v>
      </c>
      <c r="K770" s="129" t="s">
        <v>6974</v>
      </c>
      <c r="L770" s="129" t="s">
        <v>7666</v>
      </c>
      <c r="M770" s="129" t="s">
        <v>8357</v>
      </c>
      <c r="N770" s="129" t="s">
        <v>9042</v>
      </c>
      <c r="O770" s="129" t="s">
        <v>9712</v>
      </c>
      <c r="P770" s="129" t="s">
        <v>10295</v>
      </c>
    </row>
    <row r="771" spans="1:16" ht="21" thickBot="1">
      <c r="A771" t="str">
        <f t="shared" si="12"/>
        <v>patio de juegos</v>
      </c>
      <c r="B771" s="142" t="s">
        <v>2001</v>
      </c>
      <c r="D771" s="129" t="s">
        <v>2864</v>
      </c>
      <c r="E771" s="129" t="s">
        <v>3520</v>
      </c>
      <c r="F771" s="129" t="s">
        <v>4217</v>
      </c>
      <c r="G771" s="129" t="s">
        <v>4906</v>
      </c>
      <c r="H771" s="129" t="s">
        <v>5596</v>
      </c>
      <c r="I771" s="129" t="s">
        <v>6285</v>
      </c>
      <c r="J771" s="129" t="s">
        <v>6285</v>
      </c>
      <c r="K771" s="129" t="s">
        <v>6975</v>
      </c>
      <c r="L771" s="129" t="s">
        <v>7667</v>
      </c>
      <c r="M771" s="129" t="s">
        <v>8358</v>
      </c>
      <c r="N771" s="129" t="s">
        <v>9043</v>
      </c>
      <c r="O771" s="129" t="s">
        <v>9713</v>
      </c>
      <c r="P771" s="129" t="s">
        <v>10296</v>
      </c>
    </row>
    <row r="772" spans="1:16" ht="31.2" thickBot="1">
      <c r="A772" t="str">
        <f t="shared" si="12"/>
        <v>Otro entretenimiento</v>
      </c>
      <c r="B772" s="142" t="s">
        <v>2003</v>
      </c>
      <c r="D772" s="129" t="s">
        <v>2865</v>
      </c>
      <c r="E772" s="129" t="s">
        <v>3521</v>
      </c>
      <c r="F772" s="129" t="s">
        <v>4218</v>
      </c>
      <c r="G772" s="129" t="s">
        <v>4907</v>
      </c>
      <c r="H772" s="129" t="s">
        <v>5597</v>
      </c>
      <c r="I772" s="129" t="s">
        <v>6286</v>
      </c>
      <c r="J772" s="129" t="s">
        <v>6286</v>
      </c>
      <c r="K772" s="129" t="s">
        <v>6976</v>
      </c>
      <c r="L772" s="129" t="s">
        <v>7668</v>
      </c>
      <c r="M772" s="129" t="s">
        <v>8359</v>
      </c>
      <c r="N772" s="129" t="s">
        <v>9044</v>
      </c>
      <c r="O772" s="129" t="s">
        <v>9714</v>
      </c>
      <c r="P772" s="129" t="s">
        <v>10297</v>
      </c>
    </row>
    <row r="773" spans="1:16" ht="18.600000000000001" thickBot="1">
      <c r="A773" t="str">
        <f t="shared" si="12"/>
        <v>fotografía</v>
      </c>
      <c r="B773" s="142" t="s">
        <v>2005</v>
      </c>
      <c r="D773" s="129" t="s">
        <v>2866</v>
      </c>
      <c r="E773" s="129" t="s">
        <v>3522</v>
      </c>
      <c r="F773" s="129" t="s">
        <v>4219</v>
      </c>
      <c r="G773" s="129" t="s">
        <v>4908</v>
      </c>
      <c r="H773" s="129" t="s">
        <v>5598</v>
      </c>
      <c r="I773" s="129" t="s">
        <v>6287</v>
      </c>
      <c r="J773" s="129" t="s">
        <v>6287</v>
      </c>
      <c r="K773" s="129" t="s">
        <v>6977</v>
      </c>
      <c r="L773" s="129" t="s">
        <v>7669</v>
      </c>
      <c r="M773" s="129" t="s">
        <v>8360</v>
      </c>
      <c r="N773" s="129" t="s">
        <v>9045</v>
      </c>
      <c r="O773" s="129" t="s">
        <v>5598</v>
      </c>
      <c r="P773" s="129" t="s">
        <v>10298</v>
      </c>
    </row>
    <row r="774" spans="1:16" ht="21" thickBot="1">
      <c r="A774" t="str">
        <f t="shared" si="12"/>
        <v>negocio ceremonial</v>
      </c>
      <c r="B774" s="142" t="s">
        <v>2007</v>
      </c>
      <c r="D774" s="129" t="s">
        <v>2867</v>
      </c>
      <c r="E774" s="129" t="s">
        <v>3523</v>
      </c>
      <c r="F774" s="129" t="s">
        <v>4220</v>
      </c>
      <c r="G774" s="129" t="s">
        <v>4909</v>
      </c>
      <c r="H774" s="129" t="s">
        <v>5599</v>
      </c>
      <c r="I774" s="129" t="s">
        <v>6288</v>
      </c>
      <c r="J774" s="129" t="s">
        <v>6288</v>
      </c>
      <c r="K774" s="129" t="s">
        <v>6978</v>
      </c>
      <c r="L774" s="129" t="s">
        <v>7670</v>
      </c>
      <c r="M774" s="129" t="s">
        <v>8361</v>
      </c>
      <c r="N774" s="129" t="s">
        <v>9046</v>
      </c>
      <c r="O774" s="129" t="s">
        <v>9715</v>
      </c>
      <c r="P774" s="129" t="s">
        <v>10299</v>
      </c>
    </row>
    <row r="775" spans="1:16" ht="21" thickBot="1">
      <c r="A775" t="str">
        <f t="shared" si="12"/>
        <v>tutoría privada</v>
      </c>
      <c r="B775" s="142" t="s">
        <v>2009</v>
      </c>
      <c r="D775" s="129" t="s">
        <v>2868</v>
      </c>
      <c r="E775" s="129" t="s">
        <v>3524</v>
      </c>
      <c r="F775" s="129" t="s">
        <v>4221</v>
      </c>
      <c r="G775" s="129" t="s">
        <v>4910</v>
      </c>
      <c r="H775" s="129" t="s">
        <v>5600</v>
      </c>
      <c r="I775" s="129" t="s">
        <v>6289</v>
      </c>
      <c r="J775" s="129" t="s">
        <v>6289</v>
      </c>
      <c r="K775" s="129" t="s">
        <v>6979</v>
      </c>
      <c r="L775" s="129" t="s">
        <v>7671</v>
      </c>
      <c r="M775" s="129" t="s">
        <v>8362</v>
      </c>
      <c r="N775" s="129" t="s">
        <v>9047</v>
      </c>
      <c r="O775" s="129" t="s">
        <v>9716</v>
      </c>
      <c r="P775" s="129" t="s">
        <v>3524</v>
      </c>
    </row>
    <row r="776" spans="1:16" ht="72" thickBot="1">
      <c r="A776" t="str">
        <f t="shared" si="12"/>
        <v>Varios negocios de reparación (excepto enumerados por separado)</v>
      </c>
      <c r="B776" s="142" t="s">
        <v>2011</v>
      </c>
      <c r="D776" s="129" t="s">
        <v>2869</v>
      </c>
      <c r="E776" s="129" t="s">
        <v>3525</v>
      </c>
      <c r="F776" s="129" t="s">
        <v>4222</v>
      </c>
      <c r="G776" s="129" t="s">
        <v>4911</v>
      </c>
      <c r="H776" s="129" t="s">
        <v>5601</v>
      </c>
      <c r="I776" s="129" t="s">
        <v>6290</v>
      </c>
      <c r="J776" s="129" t="s">
        <v>6290</v>
      </c>
      <c r="K776" s="129" t="s">
        <v>6980</v>
      </c>
      <c r="L776" s="129" t="s">
        <v>7672</v>
      </c>
      <c r="M776" s="129" t="s">
        <v>8363</v>
      </c>
      <c r="N776" s="129" t="s">
        <v>9048</v>
      </c>
      <c r="O776" s="129" t="s">
        <v>9717</v>
      </c>
      <c r="P776" s="129" t="s">
        <v>10300</v>
      </c>
    </row>
    <row r="777" spans="1:16" ht="41.4" thickBot="1">
      <c r="A777" t="str">
        <f t="shared" si="12"/>
        <v>Otros servicios personales</v>
      </c>
      <c r="B777" s="142" t="s">
        <v>1486</v>
      </c>
      <c r="D777" s="129" t="s">
        <v>2521</v>
      </c>
      <c r="E777" s="129" t="s">
        <v>3194</v>
      </c>
      <c r="F777" s="129" t="s">
        <v>3870</v>
      </c>
      <c r="G777" s="129" t="s">
        <v>4565</v>
      </c>
      <c r="H777" s="129" t="s">
        <v>5256</v>
      </c>
      <c r="I777" s="129" t="s">
        <v>5943</v>
      </c>
      <c r="J777" s="129" t="s">
        <v>5943</v>
      </c>
      <c r="K777" s="129" t="s">
        <v>6632</v>
      </c>
      <c r="L777" s="129" t="s">
        <v>7326</v>
      </c>
      <c r="M777" s="129" t="s">
        <v>8017</v>
      </c>
      <c r="N777" s="129" t="s">
        <v>8702</v>
      </c>
      <c r="O777" s="129" t="s">
        <v>9375</v>
      </c>
      <c r="P777" s="129" t="s">
        <v>9995</v>
      </c>
    </row>
    <row r="778" spans="1:16" ht="21" thickBot="1">
      <c r="A778" t="str">
        <f t="shared" si="12"/>
        <v>Material de oficina</v>
      </c>
      <c r="B778" s="142" t="s">
        <v>1288</v>
      </c>
      <c r="D778" s="129" t="s">
        <v>2428</v>
      </c>
      <c r="E778" s="129" t="s">
        <v>3109</v>
      </c>
      <c r="F778" s="129" t="s">
        <v>3776</v>
      </c>
      <c r="G778" s="129" t="s">
        <v>4472</v>
      </c>
      <c r="H778" s="129" t="s">
        <v>5163</v>
      </c>
      <c r="I778" s="129" t="s">
        <v>5850</v>
      </c>
      <c r="J778" s="129" t="s">
        <v>5850</v>
      </c>
      <c r="K778" s="129" t="s">
        <v>6539</v>
      </c>
      <c r="L778" s="129" t="s">
        <v>7233</v>
      </c>
      <c r="M778" s="129" t="s">
        <v>7924</v>
      </c>
      <c r="N778" s="129" t="s">
        <v>8610</v>
      </c>
      <c r="O778" s="129" t="s">
        <v>9284</v>
      </c>
      <c r="P778" s="129" t="s">
        <v>9914</v>
      </c>
    </row>
    <row r="779" spans="1:16" ht="31.2" thickBot="1">
      <c r="A779" t="str">
        <f t="shared" si="12"/>
        <v>Clasificación desconocida</v>
      </c>
      <c r="B779" s="142" t="s">
        <v>1292</v>
      </c>
      <c r="D779" s="129" t="s">
        <v>2429</v>
      </c>
      <c r="E779" s="129" t="s">
        <v>3110</v>
      </c>
      <c r="F779" s="129" t="s">
        <v>3777</v>
      </c>
      <c r="G779" s="129" t="s">
        <v>4473</v>
      </c>
      <c r="H779" s="129" t="s">
        <v>5164</v>
      </c>
      <c r="I779" s="129" t="s">
        <v>5851</v>
      </c>
      <c r="J779" s="129" t="s">
        <v>5851</v>
      </c>
      <c r="K779" s="129" t="s">
        <v>6540</v>
      </c>
      <c r="L779" s="129" t="s">
        <v>7234</v>
      </c>
      <c r="M779" s="129" t="s">
        <v>7925</v>
      </c>
      <c r="N779" s="129" t="s">
        <v>8611</v>
      </c>
      <c r="O779" s="129" t="s">
        <v>9285</v>
      </c>
      <c r="P779" s="129" t="s">
        <v>9915</v>
      </c>
    </row>
    <row r="780" spans="1:16" ht="82.2" thickBot="1">
      <c r="A780" t="str">
        <f t="shared" si="12"/>
        <v>Las 3 principales emisiones derivadas de GEI por elemento (ton)</v>
      </c>
      <c r="B780" s="146" t="s">
        <v>2178</v>
      </c>
      <c r="D780" s="129" t="s">
        <v>2870</v>
      </c>
      <c r="E780" s="129" t="s">
        <v>3526</v>
      </c>
      <c r="F780" s="129" t="s">
        <v>4223</v>
      </c>
      <c r="G780" s="129" t="s">
        <v>4912</v>
      </c>
      <c r="H780" s="129" t="s">
        <v>5602</v>
      </c>
      <c r="I780" s="129" t="s">
        <v>6291</v>
      </c>
      <c r="J780" s="129" t="s">
        <v>6291</v>
      </c>
      <c r="K780" s="129" t="s">
        <v>6981</v>
      </c>
      <c r="L780" s="129" t="s">
        <v>7673</v>
      </c>
      <c r="M780" s="129" t="s">
        <v>8364</v>
      </c>
      <c r="N780" s="129" t="s">
        <v>9049</v>
      </c>
      <c r="O780" s="129" t="s">
        <v>9718</v>
      </c>
      <c r="P780" s="129" t="s">
        <v>10301</v>
      </c>
    </row>
    <row r="781" spans="1:16" ht="51">
      <c r="A781" t="str">
        <f t="shared" si="12"/>
        <v>ALCANCE 1, 2, 3 Emisiones de CO2 calculadas</v>
      </c>
      <c r="B781" s="147" t="s">
        <v>2179</v>
      </c>
      <c r="D781" s="148" t="s">
        <v>2871</v>
      </c>
      <c r="E781" s="148" t="s">
        <v>3527</v>
      </c>
      <c r="F781" s="148" t="s">
        <v>4224</v>
      </c>
      <c r="G781" s="148" t="s">
        <v>4913</v>
      </c>
      <c r="H781" s="148" t="s">
        <v>5603</v>
      </c>
      <c r="I781" s="148" t="s">
        <v>6292</v>
      </c>
      <c r="J781" s="148" t="s">
        <v>6292</v>
      </c>
      <c r="K781" s="148" t="s">
        <v>6982</v>
      </c>
      <c r="L781" s="148" t="s">
        <v>7674</v>
      </c>
      <c r="M781" s="148" t="s">
        <v>8365</v>
      </c>
      <c r="N781" s="148" t="s">
        <v>9050</v>
      </c>
      <c r="O781" s="148" t="s">
        <v>9719</v>
      </c>
      <c r="P781" s="148" t="s">
        <v>10302</v>
      </c>
    </row>
    <row r="782" spans="1:16" s="152" customFormat="1" ht="27">
      <c r="A782" t="str">
        <f t="shared" si="12"/>
        <v>Contribution à la réduction de CO2 grâce au recyclage et à la charge du cycle de vie (tonneCO2)</v>
      </c>
      <c r="B782" s="153" t="s">
        <v>10305</v>
      </c>
      <c r="D782" s="154" t="s">
        <v>10307</v>
      </c>
      <c r="E782" s="155" t="s">
        <v>10309</v>
      </c>
      <c r="F782" s="155" t="s">
        <v>10311</v>
      </c>
      <c r="G782" s="155" t="s">
        <v>10313</v>
      </c>
      <c r="H782" s="155" t="s">
        <v>10315</v>
      </c>
      <c r="I782" s="155" t="s">
        <v>10317</v>
      </c>
      <c r="J782" s="155" t="s">
        <v>10319</v>
      </c>
      <c r="K782" s="155" t="s">
        <v>10321</v>
      </c>
      <c r="L782" s="155" t="s">
        <v>10323</v>
      </c>
      <c r="M782" s="157" t="s">
        <v>10325</v>
      </c>
      <c r="N782" s="151" t="s">
        <v>10327</v>
      </c>
      <c r="O782" s="151" t="s">
        <v>10329</v>
      </c>
      <c r="P782" s="159" t="s">
        <v>10331</v>
      </c>
    </row>
    <row r="783" spans="1:16" ht="26.4">
      <c r="A783" t="str">
        <f t="shared" si="12"/>
        <v>Comparaison des retombées de CO2 de l'électricité et de tous les cas de CO2 non renouvelables</v>
      </c>
      <c r="B783" t="s">
        <v>10306</v>
      </c>
      <c r="D783" t="s">
        <v>10308</v>
      </c>
      <c r="E783" s="156" t="s">
        <v>10310</v>
      </c>
      <c r="F783" s="156" t="s">
        <v>10312</v>
      </c>
      <c r="G783" s="156" t="s">
        <v>10314</v>
      </c>
      <c r="H783" s="156" t="s">
        <v>10316</v>
      </c>
      <c r="I783" s="156" t="s">
        <v>10318</v>
      </c>
      <c r="J783" s="156" t="s">
        <v>10320</v>
      </c>
      <c r="K783" s="156" t="s">
        <v>10322</v>
      </c>
      <c r="L783" s="156" t="s">
        <v>10324</v>
      </c>
      <c r="M783" s="158" t="s">
        <v>10326</v>
      </c>
      <c r="N783" t="s">
        <v>10328</v>
      </c>
      <c r="O783" t="s">
        <v>10330</v>
      </c>
      <c r="P783" t="s">
        <v>10332</v>
      </c>
    </row>
    <row r="784" spans="1:16">
      <c r="A784">
        <f t="shared" si="12"/>
        <v>0</v>
      </c>
    </row>
    <row r="785" spans="1:16" ht="31.2">
      <c r="A785" t="str">
        <f t="shared" si="12"/>
        <v>traité</v>
      </c>
      <c r="B785" t="s">
        <v>10333</v>
      </c>
      <c r="D785" s="155" t="s">
        <v>10338</v>
      </c>
      <c r="E785" s="155" t="s">
        <v>10343</v>
      </c>
      <c r="F785" s="160" t="s">
        <v>10353</v>
      </c>
      <c r="G785" s="155" t="s">
        <v>10348</v>
      </c>
      <c r="H785" s="155" t="s">
        <v>10358</v>
      </c>
      <c r="I785" s="155" t="s">
        <v>10363</v>
      </c>
      <c r="J785" s="155" t="s">
        <v>10368</v>
      </c>
      <c r="K785" s="155" t="s">
        <v>10373</v>
      </c>
      <c r="L785" s="155" t="s">
        <v>10378</v>
      </c>
      <c r="M785" s="157" t="s">
        <v>10398</v>
      </c>
      <c r="N785" s="155" t="s">
        <v>10388</v>
      </c>
      <c r="O785" s="155" t="s">
        <v>10383</v>
      </c>
      <c r="P785" s="161" t="s">
        <v>10393</v>
      </c>
    </row>
    <row r="786" spans="1:16" ht="26.4">
      <c r="A786" t="str">
        <f t="shared" si="12"/>
        <v>Fabriqué</v>
      </c>
      <c r="B786" t="s">
        <v>10334</v>
      </c>
      <c r="D786" s="155" t="s">
        <v>10339</v>
      </c>
      <c r="E786" s="155" t="s">
        <v>10344</v>
      </c>
      <c r="F786" t="s">
        <v>10354</v>
      </c>
      <c r="G786" s="155" t="s">
        <v>10349</v>
      </c>
      <c r="H786" s="155" t="s">
        <v>10359</v>
      </c>
      <c r="I786" s="155" t="s">
        <v>10364</v>
      </c>
      <c r="J786" s="155" t="s">
        <v>10369</v>
      </c>
      <c r="K786" s="155" t="s">
        <v>10374</v>
      </c>
      <c r="L786" s="155" t="s">
        <v>10379</v>
      </c>
      <c r="M786" s="157" t="s">
        <v>10399</v>
      </c>
      <c r="N786" s="155" t="s">
        <v>10389</v>
      </c>
      <c r="O786" s="155" t="s">
        <v>10384</v>
      </c>
      <c r="P786" t="s">
        <v>10394</v>
      </c>
    </row>
    <row r="787" spans="1:16" ht="26.4">
      <c r="A787" t="str">
        <f t="shared" si="12"/>
        <v>inutile pour le service</v>
      </c>
      <c r="B787" t="s">
        <v>10335</v>
      </c>
      <c r="D787" s="155" t="s">
        <v>10340</v>
      </c>
      <c r="E787" s="155" t="s">
        <v>10345</v>
      </c>
      <c r="F787" s="155" t="s">
        <v>10357</v>
      </c>
      <c r="G787" s="155" t="s">
        <v>10350</v>
      </c>
      <c r="H787" s="155" t="s">
        <v>10360</v>
      </c>
      <c r="I787" s="155" t="s">
        <v>10365</v>
      </c>
      <c r="J787" s="155" t="s">
        <v>10370</v>
      </c>
      <c r="K787" s="155" t="s">
        <v>10375</v>
      </c>
      <c r="L787" s="155" t="s">
        <v>10380</v>
      </c>
      <c r="M787" s="157" t="s">
        <v>10400</v>
      </c>
      <c r="N787" s="155" t="s">
        <v>10390</v>
      </c>
      <c r="O787" s="155" t="s">
        <v>10385</v>
      </c>
      <c r="P787" t="s">
        <v>10395</v>
      </c>
    </row>
    <row r="788" spans="1:16" ht="26.4">
      <c r="A788" t="str">
        <f t="shared" si="12"/>
        <v>Impossible d'identifier en raison de la production matérielle</v>
      </c>
      <c r="B788" t="s">
        <v>10336</v>
      </c>
      <c r="D788" s="155" t="s">
        <v>10341</v>
      </c>
      <c r="E788" s="155" t="s">
        <v>10346</v>
      </c>
      <c r="F788" s="134" t="s">
        <v>10356</v>
      </c>
      <c r="G788" s="155" t="s">
        <v>10351</v>
      </c>
      <c r="H788" s="155" t="s">
        <v>10361</v>
      </c>
      <c r="I788" s="155" t="s">
        <v>10366</v>
      </c>
      <c r="J788" s="155" t="s">
        <v>10371</v>
      </c>
      <c r="K788" s="155" t="s">
        <v>10376</v>
      </c>
      <c r="L788" s="155" t="s">
        <v>10381</v>
      </c>
      <c r="M788" s="157" t="s">
        <v>10401</v>
      </c>
      <c r="N788" s="155" t="s">
        <v>10391</v>
      </c>
      <c r="O788" s="155" t="s">
        <v>10386</v>
      </c>
      <c r="P788" t="s">
        <v>10396</v>
      </c>
    </row>
    <row r="789" spans="1:16" ht="26.4">
      <c r="A789" t="str">
        <f t="shared" si="12"/>
        <v>Impossible d'identifier en raison de la production de pièces</v>
      </c>
      <c r="B789" t="s">
        <v>10337</v>
      </c>
      <c r="D789" s="156" t="s">
        <v>10342</v>
      </c>
      <c r="E789" s="156" t="s">
        <v>10347</v>
      </c>
      <c r="F789" s="155" t="s">
        <v>10355</v>
      </c>
      <c r="G789" s="156" t="s">
        <v>10352</v>
      </c>
      <c r="H789" s="155" t="s">
        <v>10362</v>
      </c>
      <c r="I789" s="156" t="s">
        <v>10367</v>
      </c>
      <c r="J789" s="156" t="s">
        <v>10372</v>
      </c>
      <c r="K789" s="156" t="s">
        <v>10377</v>
      </c>
      <c r="L789" s="156" t="s">
        <v>10382</v>
      </c>
      <c r="M789" s="158" t="s">
        <v>10402</v>
      </c>
      <c r="N789" s="156" t="s">
        <v>10392</v>
      </c>
      <c r="O789" s="156" t="s">
        <v>10387</v>
      </c>
      <c r="P789" t="s">
        <v>10397</v>
      </c>
    </row>
    <row r="791" spans="1:16">
      <c r="A791" t="s">
        <v>10333</v>
      </c>
      <c r="B791" t="str">
        <f>A785</f>
        <v>traité</v>
      </c>
    </row>
    <row r="792" spans="1:16">
      <c r="A792" t="s">
        <v>10334</v>
      </c>
      <c r="B792" t="str">
        <f t="shared" ref="B792:B795" si="13">A786</f>
        <v>Fabriqué</v>
      </c>
    </row>
    <row r="793" spans="1:16">
      <c r="A793" t="s">
        <v>10335</v>
      </c>
      <c r="B793" t="str">
        <f t="shared" si="13"/>
        <v>inutile pour le service</v>
      </c>
    </row>
    <row r="794" spans="1:16">
      <c r="A794" t="s">
        <v>10336</v>
      </c>
      <c r="B794" t="str">
        <f t="shared" si="13"/>
        <v>Impossible d'identifier en raison de la production matérielle</v>
      </c>
    </row>
    <row r="795" spans="1:16">
      <c r="A795" t="s">
        <v>10337</v>
      </c>
      <c r="B795" t="str">
        <f t="shared" si="13"/>
        <v>Impossible d'identifier en raison de la production de pièces</v>
      </c>
    </row>
    <row r="797" spans="1:16">
      <c r="A797" t="str">
        <f>B218</f>
        <v>フランチャイズなし</v>
      </c>
      <c r="B797" t="str">
        <f>A218</f>
        <v>sin franquicia</v>
      </c>
    </row>
    <row r="798" spans="1:16">
      <c r="A798" t="str">
        <f>B219</f>
        <v>一括計上</v>
      </c>
      <c r="B798" t="str">
        <f t="shared" ref="B798:B799" si="14">A219</f>
        <v>Contabilidad a tanto alzado</v>
      </c>
    </row>
    <row r="799" spans="1:16">
      <c r="A799" t="str">
        <f>B220</f>
        <v>典型記載</v>
      </c>
      <c r="B799" t="str">
        <f t="shared" si="14"/>
        <v>Descripción típica</v>
      </c>
    </row>
    <row r="801" spans="1:2">
      <c r="A801" t="str">
        <f>B143</f>
        <v>A0000日本平均</v>
      </c>
      <c r="B801" t="str">
        <f>A143</f>
        <v>A0000 promedio japonés</v>
      </c>
    </row>
    <row r="802" spans="1:2">
      <c r="A802" t="str">
        <f t="shared" ref="A802:A829" si="15">B144</f>
        <v>A9999再生可能エネルギー</v>
      </c>
      <c r="B802" t="str">
        <f t="shared" ref="B802:B829" si="16">A144</f>
        <v>A9999 energía renovable</v>
      </c>
    </row>
    <row r="803" spans="1:2">
      <c r="A803" t="str">
        <f t="shared" si="15"/>
        <v>原料炭</v>
      </c>
      <c r="B803" t="str">
        <f t="shared" si="16"/>
        <v>carbón de coque</v>
      </c>
    </row>
    <row r="804" spans="1:2">
      <c r="A804" t="str">
        <f t="shared" si="15"/>
        <v>一般炭</v>
      </c>
      <c r="B804" t="str">
        <f t="shared" si="16"/>
        <v>carbón térmico</v>
      </c>
    </row>
    <row r="805" spans="1:2">
      <c r="A805" t="str">
        <f t="shared" si="15"/>
        <v>無煙炭</v>
      </c>
      <c r="B805" t="str">
        <f t="shared" si="16"/>
        <v>antracita</v>
      </c>
    </row>
    <row r="806" spans="1:2">
      <c r="A806" t="str">
        <f t="shared" si="15"/>
        <v>コークス</v>
      </c>
      <c r="B806" t="str">
        <f t="shared" si="16"/>
        <v>Coca</v>
      </c>
    </row>
    <row r="807" spans="1:2">
      <c r="A807" t="str">
        <f t="shared" si="15"/>
        <v>石油コークス</v>
      </c>
      <c r="B807" t="str">
        <f t="shared" si="16"/>
        <v>coque de petroleo</v>
      </c>
    </row>
    <row r="808" spans="1:2">
      <c r="A808" t="str">
        <f t="shared" si="15"/>
        <v>コールタール</v>
      </c>
      <c r="B808" t="str">
        <f t="shared" si="16"/>
        <v>alquitrán de hulla</v>
      </c>
    </row>
    <row r="809" spans="1:2">
      <c r="A809" t="str">
        <f t="shared" si="15"/>
        <v>石油アスファルト</v>
      </c>
      <c r="B809" t="str">
        <f t="shared" si="16"/>
        <v>asfalto de petróleo</v>
      </c>
    </row>
    <row r="810" spans="1:2">
      <c r="A810" t="str">
        <f t="shared" si="15"/>
        <v>コンデンセート(NGL)</v>
      </c>
      <c r="B810" t="str">
        <f t="shared" si="16"/>
        <v>Condensado (GNL)</v>
      </c>
    </row>
    <row r="811" spans="1:2">
      <c r="A811" t="str">
        <f t="shared" si="15"/>
        <v>原油</v>
      </c>
      <c r="B811" t="str">
        <f t="shared" si="16"/>
        <v>petróleo crudo</v>
      </c>
    </row>
    <row r="812" spans="1:2">
      <c r="A812" t="str">
        <f t="shared" si="15"/>
        <v>ガソリン</v>
      </c>
      <c r="B812" t="str">
        <f t="shared" si="16"/>
        <v>gasolina</v>
      </c>
    </row>
    <row r="813" spans="1:2">
      <c r="A813" t="str">
        <f t="shared" si="15"/>
        <v>ナフサ</v>
      </c>
      <c r="B813" t="str">
        <f t="shared" si="16"/>
        <v>nafta</v>
      </c>
    </row>
    <row r="814" spans="1:2">
      <c r="A814" t="str">
        <f t="shared" si="15"/>
        <v>ジェット燃料油</v>
      </c>
      <c r="B814" t="str">
        <f t="shared" si="16"/>
        <v>aceite combustible para aviones</v>
      </c>
    </row>
    <row r="815" spans="1:2">
      <c r="A815" t="str">
        <f t="shared" si="15"/>
        <v>灯油</v>
      </c>
      <c r="B815" t="str">
        <f t="shared" si="16"/>
        <v>queroseno</v>
      </c>
    </row>
    <row r="816" spans="1:2">
      <c r="A816" t="str">
        <f t="shared" si="15"/>
        <v>軽油</v>
      </c>
      <c r="B816" t="str">
        <f t="shared" si="16"/>
        <v>aceite ligero</v>
      </c>
    </row>
    <row r="817" spans="1:2">
      <c r="A817" t="str">
        <f t="shared" si="15"/>
        <v>A重油</v>
      </c>
      <c r="B817" t="str">
        <f t="shared" si="16"/>
        <v>Petróleo pesado A</v>
      </c>
    </row>
    <row r="818" spans="1:2">
      <c r="A818" t="str">
        <f t="shared" si="15"/>
        <v>B・C重油</v>
      </c>
      <c r="B818" t="str">
        <f t="shared" si="16"/>
        <v>Petróleo pesado B/C</v>
      </c>
    </row>
    <row r="819" spans="1:2">
      <c r="A819" t="str">
        <f t="shared" si="15"/>
        <v>液化石油ガス(LPG)</v>
      </c>
      <c r="B819" t="str">
        <f t="shared" si="16"/>
        <v>Gas licuado de petróleo (GLP)</v>
      </c>
    </row>
    <row r="820" spans="1:2">
      <c r="A820" t="str">
        <f t="shared" si="15"/>
        <v>液化石油ガス(LPG)体積</v>
      </c>
      <c r="B820" t="str">
        <f t="shared" si="16"/>
        <v>Volumen de gas licuado de petróleo (GLP)</v>
      </c>
    </row>
    <row r="821" spans="1:2">
      <c r="A821" t="str">
        <f t="shared" si="15"/>
        <v>プロパン</v>
      </c>
      <c r="B821" t="str">
        <f t="shared" si="16"/>
        <v>propano</v>
      </c>
    </row>
    <row r="822" spans="1:2">
      <c r="A822" t="str">
        <f t="shared" si="15"/>
        <v>ブタン</v>
      </c>
      <c r="B822" t="str">
        <f t="shared" si="16"/>
        <v>butano</v>
      </c>
    </row>
    <row r="823" spans="1:2">
      <c r="A823" t="str">
        <f t="shared" si="15"/>
        <v>石油系炭化水素ガス</v>
      </c>
      <c r="B823" t="str">
        <f t="shared" si="16"/>
        <v>gas de hidrocarburo de petróleo</v>
      </c>
    </row>
    <row r="824" spans="1:2">
      <c r="A824" t="str">
        <f t="shared" si="15"/>
        <v>液化天然ガス(LNG)</v>
      </c>
      <c r="B824" t="str">
        <f t="shared" si="16"/>
        <v>Gas Natural Licuado (GNL)</v>
      </c>
    </row>
    <row r="825" spans="1:2">
      <c r="A825" t="str">
        <f t="shared" si="15"/>
        <v>天然ガス(LNG以外)</v>
      </c>
      <c r="B825" t="str">
        <f t="shared" si="16"/>
        <v>Gas natural (distinto del GNL)</v>
      </c>
    </row>
    <row r="826" spans="1:2">
      <c r="A826" t="str">
        <f t="shared" si="15"/>
        <v>コークス炉ガス</v>
      </c>
      <c r="B826" t="str">
        <f t="shared" si="16"/>
        <v>gas de horno de coque</v>
      </c>
    </row>
    <row r="827" spans="1:2">
      <c r="A827" t="str">
        <f t="shared" si="15"/>
        <v>高炉がス</v>
      </c>
      <c r="B827" t="str">
        <f t="shared" si="16"/>
        <v>alto horno</v>
      </c>
    </row>
    <row r="828" spans="1:2">
      <c r="A828" t="str">
        <f t="shared" si="15"/>
        <v>転炉ガス</v>
      </c>
      <c r="B828" t="str">
        <f t="shared" si="16"/>
        <v>convertidor de gas</v>
      </c>
    </row>
    <row r="829" spans="1:2">
      <c r="A829" t="str">
        <f t="shared" si="15"/>
        <v>都市ガス</v>
      </c>
      <c r="B829" t="str">
        <f t="shared" si="16"/>
        <v>Gas ciudad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V6551"/>
  <sheetViews>
    <sheetView topLeftCell="T1" zoomScale="87" zoomScaleNormal="87" workbookViewId="0">
      <selection activeCell="AH900" sqref="AH900:AI995"/>
    </sheetView>
  </sheetViews>
  <sheetFormatPr defaultRowHeight="18"/>
  <cols>
    <col min="42" max="42" width="41" style="83" customWidth="1"/>
    <col min="43" max="43" width="8.59765625" style="83" customWidth="1"/>
  </cols>
  <sheetData>
    <row r="1" spans="1:48" ht="18.600000000000001" customHeight="1" thickBot="1">
      <c r="B1" s="130">
        <v>39</v>
      </c>
      <c r="F1" s="130">
        <v>3180</v>
      </c>
      <c r="AH1" s="14" t="str">
        <f>lang!A143</f>
        <v>A0000 promedio japonés</v>
      </c>
      <c r="AI1">
        <v>4.5300000000000001E-4</v>
      </c>
      <c r="AK1" s="10" t="str">
        <f>lang!A145</f>
        <v>carbón de coque</v>
      </c>
      <c r="AL1">
        <v>2.61</v>
      </c>
      <c r="AM1" t="s">
        <v>83</v>
      </c>
      <c r="AN1" t="str">
        <f>IFERROR(VLOOKUP(select!C7,AK$1:AM$27,3,FALSE),"")</f>
        <v>kL</v>
      </c>
      <c r="AP1" s="135" t="str">
        <f>lang!A172</f>
        <v>Para combustible: residuos de madera</v>
      </c>
      <c r="AQ1" s="81">
        <v>1.3654212880000001</v>
      </c>
      <c r="AR1" s="82" t="s">
        <v>83</v>
      </c>
      <c r="AS1" t="str">
        <f>IFERROR(VLOOKUP(select!C170,AP$1:AR$36,3,FALSE),"")</f>
        <v/>
      </c>
      <c r="AU1" s="124" t="str">
        <f>lang!A225</f>
        <v>ceniza</v>
      </c>
      <c r="AV1" s="124" t="str">
        <f>lang!A208</f>
        <v>compra</v>
      </c>
    </row>
    <row r="2" spans="1:48" ht="18.600000000000001" customHeight="1" thickBot="1">
      <c r="A2" s="130">
        <f>(ROW()+58)/60</f>
        <v>1</v>
      </c>
      <c r="B2" s="131" t="str">
        <f ca="1">INDIRECT("select!E"&amp;TEXT($B$1+A2,"#"))</f>
        <v>achat</v>
      </c>
      <c r="C2" s="130" t="e">
        <f ca="1">VLOOKUP(B2,$A$3181:$D$3190,4,0)</f>
        <v>#N/A</v>
      </c>
      <c r="D2" s="130" t="e">
        <f ca="1">VLOOKUP(B2,$A$3181:$D$3190,3,0)</f>
        <v>#N/A</v>
      </c>
      <c r="E2" s="130">
        <v>1</v>
      </c>
      <c r="F2" s="132" t="e">
        <f t="shared" ref="F2:F24" ca="1" si="0">IF(E2&lt;=INDIRECT("D$"&amp;TEXT(ROW()-E2+1,"#")),INDIRECT("E$"&amp;TEXT($F$1+INDIRECT("C$"&amp;TEXT(ROW()-E2+1,"#"))+E2-1,"#")),"")</f>
        <v>#N/A</v>
      </c>
      <c r="G2" s="131" t="str">
        <f ca="1">INDIRECT("select!G"&amp;TEXT($B$1+A2,"#"))</f>
        <v>produits chimiques</v>
      </c>
      <c r="H2" s="130" t="e">
        <f ca="1">VLOOKUP(G2,E$3181:G$3219,3,0)</f>
        <v>#N/A</v>
      </c>
      <c r="I2" s="130" t="e">
        <f ca="1">VLOOKUP(G2,E$3181:G$3219,2,0)</f>
        <v>#N/A</v>
      </c>
      <c r="J2" s="132" t="e">
        <f t="shared" ref="J2:J10" ca="1" si="1">IF(E2&lt;=INDIRECT("I$"&amp;TEXT(ROW()-E2+1,"#")),INDIRECT("H$"&amp;TEXT($F$1+INDIRECT("H$"&amp;TEXT(ROW()-E2+1,"#"))+E2-1,"#")),"")</f>
        <v>#N/A</v>
      </c>
      <c r="K2" s="133" t="str">
        <f ca="1">INDIRECT("select!H"&amp;TEXT($B$1+A2,"#"))</f>
        <v>Produits chimiques inorganiques</v>
      </c>
      <c r="L2" s="130" t="e">
        <f ca="1">VLOOKUP(K2,H$3181:J$3287,3,0)</f>
        <v>#N/A</v>
      </c>
      <c r="M2" s="130" t="e">
        <f ca="1">VLOOKUP(K2,H$3181:J$3287,2,0)</f>
        <v>#N/A</v>
      </c>
      <c r="N2" s="132" t="e">
        <f t="shared" ref="N2:N24" ca="1" si="2">IF(E2&lt;=INDIRECT("M$"&amp;TEXT(ROW()-E2+1,"#")),INDIRECT("K$"&amp;TEXT($F$1+INDIRECT("L$"&amp;TEXT(ROW()-E2+1,"#"))+E2-1,"#")),"")</f>
        <v>#N/A</v>
      </c>
      <c r="O2" s="133" t="str">
        <f ca="1">INDIRECT("select!I"&amp;TEXT($B$1+A2,"#"))</f>
        <v>Gaz comprimé/Gaz liquéfié</v>
      </c>
      <c r="Q2" s="130" t="e">
        <f ca="1">VLOOKUP(O2,K$3181:O$3570,5,0)</f>
        <v>#N/A</v>
      </c>
      <c r="R2" s="130" t="e">
        <f ca="1">VLOOKUP(O2,K$3181:O$3570,4,0)</f>
        <v>#N/A</v>
      </c>
      <c r="S2" s="132" t="e">
        <f t="shared" ref="S2:S53" ca="1" si="3">IF(E2&lt;=INDIRECT("R$"&amp;TEXT(ROW()-E2+1,"#")),INDIRECT("P$"&amp;TEXT($F$1+INDIRECT("Q$"&amp;TEXT(ROW()-E2+1,"#"))+E2-1,"#")),"")</f>
        <v>#N/A</v>
      </c>
      <c r="T2" s="130" t="str">
        <f ca="1">IFERROR(VLOOKUP(O2,K$3181:O$3570,2,0),"")</f>
        <v/>
      </c>
      <c r="U2">
        <f ca="1">IFERROR(VLOOKUP(O2,K$3181:O$3570,3,0),0)</f>
        <v>0</v>
      </c>
      <c r="W2">
        <v>1</v>
      </c>
      <c r="X2">
        <f>select!D40</f>
        <v>8.7999999999999995E-2</v>
      </c>
      <c r="Y2" t="str">
        <f ca="1">B2</f>
        <v>achat</v>
      </c>
      <c r="Z2" t="str">
        <f ca="1">T2</f>
        <v/>
      </c>
      <c r="AA2">
        <f ca="1">U2</f>
        <v>0</v>
      </c>
      <c r="AB2">
        <f t="shared" ref="AB2:AB33" ca="1" si="4">AA2*X2</f>
        <v>0</v>
      </c>
      <c r="AC2" s="45" t="s">
        <v>169</v>
      </c>
      <c r="AD2">
        <f ca="1">AE2+AF2</f>
        <v>0</v>
      </c>
      <c r="AE2">
        <f ca="1">SUMIF(Y:Y,"購入",AB:AB)</f>
        <v>0</v>
      </c>
      <c r="AF2">
        <f ca="1">SUMIF(Y2:Y51,"役務",AB2:AB51)</f>
        <v>0</v>
      </c>
      <c r="AH2" s="14" t="str">
        <f>lang!A144</f>
        <v>A9999 energía renovable</v>
      </c>
      <c r="AK2" s="10" t="str">
        <f>lang!A146</f>
        <v>carbón térmico</v>
      </c>
      <c r="AL2">
        <v>2.33</v>
      </c>
      <c r="AM2" t="s">
        <v>83</v>
      </c>
      <c r="AN2" t="str">
        <f>IFERROR(VLOOKUP(select!C8,AK$1:AM$27,3,FALSE),"")</f>
        <v>kL</v>
      </c>
      <c r="AP2" s="135" t="str">
        <f>lang!A173</f>
        <v>Para combustible: licor negro</v>
      </c>
      <c r="AQ2" s="81">
        <v>1.0892956460000001</v>
      </c>
      <c r="AR2" s="82" t="s">
        <v>83</v>
      </c>
      <c r="AS2" t="str">
        <f>IFERROR(VLOOKUP(select!C171,AP$1:AR$36,3,FALSE),"")</f>
        <v/>
      </c>
      <c r="AU2" s="124" t="str">
        <f>lang!A226</f>
        <v>lodo</v>
      </c>
      <c r="AV2" s="124" t="str">
        <f>lang!A209</f>
        <v>Servicio</v>
      </c>
    </row>
    <row r="3" spans="1:48" ht="18.600000000000001" customHeight="1" thickBot="1">
      <c r="A3" s="130">
        <f t="shared" ref="A3:A53" si="5">A2</f>
        <v>1</v>
      </c>
      <c r="E3" s="130">
        <v>2</v>
      </c>
      <c r="F3" s="132" t="e">
        <f t="shared" ca="1" si="0"/>
        <v>#N/A</v>
      </c>
      <c r="J3" s="132" t="e">
        <f t="shared" ca="1" si="1"/>
        <v>#N/A</v>
      </c>
      <c r="N3" s="132" t="e">
        <f t="shared" ca="1" si="2"/>
        <v>#N/A</v>
      </c>
      <c r="S3" s="132" t="e">
        <f t="shared" ca="1" si="3"/>
        <v>#N/A</v>
      </c>
      <c r="W3">
        <v>2</v>
      </c>
      <c r="X3">
        <f>select!D41</f>
        <v>2E-3</v>
      </c>
      <c r="Y3" t="str">
        <f ca="1">B62</f>
        <v>achat</v>
      </c>
      <c r="Z3" t="str">
        <f ca="1">T62</f>
        <v/>
      </c>
      <c r="AA3">
        <f ca="1">U62</f>
        <v>0</v>
      </c>
      <c r="AB3">
        <f t="shared" ca="1" si="4"/>
        <v>0</v>
      </c>
      <c r="AC3" s="45" t="s">
        <v>173</v>
      </c>
      <c r="AD3">
        <f ca="1">SUMIF(Y2:Y51,"設備",AB2:AB51)</f>
        <v>0</v>
      </c>
      <c r="AH3" t="s">
        <v>174</v>
      </c>
      <c r="AI3">
        <v>0</v>
      </c>
      <c r="AK3" s="10" t="str">
        <f>lang!A147</f>
        <v>antracita</v>
      </c>
      <c r="AL3">
        <v>2.52</v>
      </c>
      <c r="AM3" t="s">
        <v>83</v>
      </c>
      <c r="AN3" t="str">
        <f>IFERROR(VLOOKUP(select!C9,AK$1:AM$27,3,FALSE),"")</f>
        <v>kNm3</v>
      </c>
      <c r="AP3" s="135" t="str">
        <f>lang!A174</f>
        <v>Para combustible: madera</v>
      </c>
      <c r="AQ3" s="81">
        <v>1.057281079</v>
      </c>
      <c r="AR3" s="82" t="s">
        <v>83</v>
      </c>
      <c r="AS3" t="str">
        <f>IFERROR(VLOOKUP(select!C172,AP$1:AR$36,3,FALSE),"")</f>
        <v/>
      </c>
      <c r="AU3" s="124" t="str">
        <f>lang!A227</f>
        <v>aceite usado</v>
      </c>
      <c r="AV3" s="124" t="str">
        <f>lang!A210</f>
        <v>Instalaciones</v>
      </c>
    </row>
    <row r="4" spans="1:48" ht="18.600000000000001" customHeight="1" thickBot="1">
      <c r="A4" s="130">
        <f t="shared" si="5"/>
        <v>1</v>
      </c>
      <c r="E4" s="130">
        <v>3</v>
      </c>
      <c r="F4" s="132" t="e">
        <f t="shared" ca="1" si="0"/>
        <v>#N/A</v>
      </c>
      <c r="J4" s="132" t="e">
        <f t="shared" ca="1" si="1"/>
        <v>#N/A</v>
      </c>
      <c r="N4" s="132" t="e">
        <f t="shared" ca="1" si="2"/>
        <v>#N/A</v>
      </c>
      <c r="S4" s="132" t="e">
        <f t="shared" ca="1" si="3"/>
        <v>#N/A</v>
      </c>
      <c r="W4">
        <v>3</v>
      </c>
      <c r="X4">
        <f>select!D42</f>
        <v>1E-3</v>
      </c>
      <c r="Y4" t="str">
        <f ca="1">B122</f>
        <v>achat</v>
      </c>
      <c r="Z4" t="str">
        <f ca="1">T122</f>
        <v/>
      </c>
      <c r="AA4">
        <f ca="1">U122</f>
        <v>0</v>
      </c>
      <c r="AB4">
        <f t="shared" ca="1" si="4"/>
        <v>0</v>
      </c>
      <c r="AC4" s="45" t="s">
        <v>177</v>
      </c>
      <c r="AD4">
        <f ca="1">AE4+AF4</f>
        <v>0</v>
      </c>
      <c r="AE4">
        <f ca="1">SUMIF(Z2:Z51,"21*101",AB2:AB51)</f>
        <v>0</v>
      </c>
      <c r="AF4">
        <f ca="1">SUMIF(Z2:Z51,"46****",AB2:AB51)</f>
        <v>0</v>
      </c>
      <c r="AH4" t="s">
        <v>178</v>
      </c>
      <c r="AI4">
        <v>5.5000000000000003E-4</v>
      </c>
      <c r="AK4" s="10" t="str">
        <f>lang!A148</f>
        <v>Coca</v>
      </c>
      <c r="AL4">
        <v>3.17</v>
      </c>
      <c r="AM4" t="s">
        <v>83</v>
      </c>
      <c r="AN4" t="str">
        <f>IFERROR(VLOOKUP(select!C10,AK$1:AM$27,3,FALSE),"")</f>
        <v>kNm3</v>
      </c>
      <c r="AP4" s="135" t="str">
        <f>lang!A175</f>
        <v>Para combustible: bioetanol</v>
      </c>
      <c r="AQ4" s="81">
        <v>1.8744529050000001</v>
      </c>
      <c r="AR4" s="82" t="s">
        <v>181</v>
      </c>
      <c r="AS4" t="str">
        <f>IFERROR(VLOOKUP(select!C173,AP$1:AR$36,3,FALSE),"")</f>
        <v/>
      </c>
      <c r="AU4" s="124" t="str">
        <f>lang!A228</f>
        <v>ácido residual</v>
      </c>
      <c r="AV4" s="124" t="str">
        <f>lang!A211</f>
        <v>Transporte entrante</v>
      </c>
    </row>
    <row r="5" spans="1:48" ht="18.600000000000001" customHeight="1" thickBot="1">
      <c r="A5" s="130">
        <f t="shared" si="5"/>
        <v>1</v>
      </c>
      <c r="E5" s="130">
        <v>4</v>
      </c>
      <c r="F5" s="132" t="e">
        <f t="shared" ca="1" si="0"/>
        <v>#N/A</v>
      </c>
      <c r="J5" s="132" t="e">
        <f t="shared" ca="1" si="1"/>
        <v>#N/A</v>
      </c>
      <c r="N5" s="132" t="e">
        <f t="shared" ca="1" si="2"/>
        <v>#N/A</v>
      </c>
      <c r="S5" s="132" t="e">
        <f t="shared" ca="1" si="3"/>
        <v>#N/A</v>
      </c>
      <c r="W5">
        <v>4</v>
      </c>
      <c r="X5">
        <f>select!D43</f>
        <v>3.0000000000000001E-3</v>
      </c>
      <c r="Y5" t="str">
        <f ca="1">B182</f>
        <v>achat</v>
      </c>
      <c r="Z5" t="str">
        <f ca="1">T182</f>
        <v/>
      </c>
      <c r="AA5">
        <f ca="1">U182</f>
        <v>0</v>
      </c>
      <c r="AB5">
        <f t="shared" ca="1" si="4"/>
        <v>0</v>
      </c>
      <c r="AC5" s="45" t="s">
        <v>182</v>
      </c>
      <c r="AD5">
        <f ca="1">SUMIF(Y2:Y51,"入荷輸送",AB2:AB51)</f>
        <v>0</v>
      </c>
      <c r="AH5" t="s">
        <v>183</v>
      </c>
      <c r="AI5">
        <v>6.0099999999999997E-4</v>
      </c>
      <c r="AK5" s="10" t="str">
        <f>lang!A149</f>
        <v>coque de petroleo</v>
      </c>
      <c r="AL5">
        <v>2.78</v>
      </c>
      <c r="AM5" t="s">
        <v>83</v>
      </c>
      <c r="AN5" t="str">
        <f>IFERROR(VLOOKUP(select!C11,AK$1:AM$27,3,FALSE),"")</f>
        <v/>
      </c>
      <c r="AP5" s="135" t="str">
        <f>lang!A176</f>
        <v>Para combustible: biodiésel</v>
      </c>
      <c r="AQ5" s="81">
        <v>1.8744529050000001</v>
      </c>
      <c r="AR5" s="82" t="s">
        <v>181</v>
      </c>
      <c r="AS5" t="str">
        <f>IFERROR(VLOOKUP(select!C174,AP$1:AR$36,3,FALSE),"")</f>
        <v/>
      </c>
      <c r="AU5" s="124" t="str">
        <f>lang!A229</f>
        <v>residuos alcalinos</v>
      </c>
      <c r="AV5" s="124" t="str">
        <f>lang!A212</f>
        <v>transporte marítimo</v>
      </c>
    </row>
    <row r="6" spans="1:48" ht="18.600000000000001" customHeight="1" thickBot="1">
      <c r="A6" s="130">
        <f t="shared" si="5"/>
        <v>1</v>
      </c>
      <c r="E6" s="130">
        <v>5</v>
      </c>
      <c r="F6" s="132" t="e">
        <f t="shared" ca="1" si="0"/>
        <v>#N/A</v>
      </c>
      <c r="J6" s="132" t="e">
        <f t="shared" ca="1" si="1"/>
        <v>#N/A</v>
      </c>
      <c r="N6" s="132" t="e">
        <f t="shared" ca="1" si="2"/>
        <v>#N/A</v>
      </c>
      <c r="S6" s="132" t="e">
        <f t="shared" ca="1" si="3"/>
        <v>#N/A</v>
      </c>
      <c r="W6">
        <v>5</v>
      </c>
      <c r="X6">
        <f>select!D44</f>
        <v>1.7</v>
      </c>
      <c r="Y6" t="str">
        <f ca="1">B242</f>
        <v>Service</v>
      </c>
      <c r="Z6" t="str">
        <f ca="1">T242</f>
        <v/>
      </c>
      <c r="AA6">
        <f ca="1">U242</f>
        <v>0</v>
      </c>
      <c r="AB6">
        <f t="shared" ca="1" si="4"/>
        <v>0</v>
      </c>
      <c r="AC6" s="45" t="s">
        <v>186</v>
      </c>
      <c r="AH6" t="s">
        <v>187</v>
      </c>
      <c r="AI6">
        <v>0</v>
      </c>
      <c r="AK6" s="10" t="str">
        <f>lang!A150</f>
        <v>alquitrán de hulla</v>
      </c>
      <c r="AL6">
        <v>2.86</v>
      </c>
      <c r="AM6" t="s">
        <v>83</v>
      </c>
      <c r="AN6" t="str">
        <f>IFERROR(VLOOKUP(select!C12,AK$1:AM$27,3,FALSE),"")</f>
        <v/>
      </c>
      <c r="AP6" s="135" t="str">
        <f>lang!A177</f>
        <v>Para combustible: biogás</v>
      </c>
      <c r="AQ6" s="81">
        <v>1.693570601</v>
      </c>
      <c r="AR6" s="82" t="s">
        <v>190</v>
      </c>
      <c r="AS6" t="str">
        <f>IFERROR(VLOOKUP(select!C175,AP$1:AR$36,3,FALSE),"")</f>
        <v/>
      </c>
      <c r="AU6" s="124" t="str">
        <f>lang!A230</f>
        <v>residuos plasticos</v>
      </c>
      <c r="AV6" s="124" t="str">
        <f>lang!A213</f>
        <v>Los gastos de viaje</v>
      </c>
    </row>
    <row r="7" spans="1:48" ht="18.600000000000001" customHeight="1" thickBot="1">
      <c r="A7" s="130">
        <f t="shared" si="5"/>
        <v>1</v>
      </c>
      <c r="E7" s="130">
        <v>6</v>
      </c>
      <c r="F7" s="132" t="e">
        <f t="shared" ca="1" si="0"/>
        <v>#N/A</v>
      </c>
      <c r="J7" s="132" t="e">
        <f t="shared" ca="1" si="1"/>
        <v>#N/A</v>
      </c>
      <c r="N7" s="132" t="e">
        <f t="shared" ca="1" si="2"/>
        <v>#N/A</v>
      </c>
      <c r="S7" s="132" t="e">
        <f t="shared" ca="1" si="3"/>
        <v>#N/A</v>
      </c>
      <c r="W7">
        <v>6</v>
      </c>
      <c r="X7">
        <f>select!D45</f>
        <v>12</v>
      </c>
      <c r="Y7" t="str">
        <f ca="1">B302</f>
        <v>Facilité</v>
      </c>
      <c r="Z7" t="str">
        <f ca="1">T302</f>
        <v/>
      </c>
      <c r="AA7">
        <f ca="1">U302</f>
        <v>0</v>
      </c>
      <c r="AB7">
        <f t="shared" ca="1" si="4"/>
        <v>0</v>
      </c>
      <c r="AC7" s="45" t="s">
        <v>191</v>
      </c>
      <c r="AD7">
        <f ca="1">SUMIF(Y2:Y51,"出張費",AB2:AB51)</f>
        <v>0</v>
      </c>
      <c r="AH7" t="s">
        <v>192</v>
      </c>
      <c r="AI7">
        <v>0</v>
      </c>
      <c r="AK7" s="10" t="str">
        <f>lang!A151</f>
        <v>asfalto de petróleo</v>
      </c>
      <c r="AL7">
        <v>3.12</v>
      </c>
      <c r="AM7" t="s">
        <v>83</v>
      </c>
      <c r="AN7" t="str">
        <f>IFERROR(VLOOKUP(select!C13,AK$1:AM$27,3,FALSE),"")</f>
        <v/>
      </c>
      <c r="AP7" s="135" t="str">
        <f>lang!A178</f>
        <v>Para combustible: Neumático de desecho</v>
      </c>
      <c r="AQ7" s="81">
        <v>0.90720907100000003</v>
      </c>
      <c r="AR7" s="82" t="s">
        <v>83</v>
      </c>
      <c r="AS7" t="str">
        <f>IFERROR(VLOOKUP(select!C176,AP$1:AR$36,3,FALSE),"")</f>
        <v/>
      </c>
      <c r="AU7" s="124" t="str">
        <f>lang!A231</f>
        <v>papel de desecho</v>
      </c>
      <c r="AV7" s="124" t="str">
        <f>lang!A214</f>
        <v>Gastos de desplazamiento</v>
      </c>
    </row>
    <row r="8" spans="1:48" ht="18.600000000000001" customHeight="1" thickBot="1">
      <c r="A8" s="130">
        <f t="shared" si="5"/>
        <v>1</v>
      </c>
      <c r="E8" s="130">
        <v>7</v>
      </c>
      <c r="F8" s="132" t="e">
        <f t="shared" ca="1" si="0"/>
        <v>#N/A</v>
      </c>
      <c r="J8" s="132" t="e">
        <f t="shared" ca="1" si="1"/>
        <v>#N/A</v>
      </c>
      <c r="N8" s="132" t="e">
        <f t="shared" ca="1" si="2"/>
        <v>#N/A</v>
      </c>
      <c r="S8" s="132" t="e">
        <f t="shared" ca="1" si="3"/>
        <v>#N/A</v>
      </c>
      <c r="W8">
        <v>7</v>
      </c>
      <c r="X8">
        <f>select!D46</f>
        <v>2</v>
      </c>
      <c r="Y8" t="str">
        <f ca="1">B362</f>
        <v>Transport entrant</v>
      </c>
      <c r="Z8" t="str">
        <f ca="1">T362</f>
        <v/>
      </c>
      <c r="AA8">
        <f ca="1">U362</f>
        <v>0</v>
      </c>
      <c r="AB8">
        <f t="shared" ca="1" si="4"/>
        <v>0</v>
      </c>
      <c r="AC8" s="45" t="s">
        <v>195</v>
      </c>
      <c r="AD8">
        <f ca="1">SUMIF(Y2:Y51,"通勤費",AB2:AB51)</f>
        <v>0</v>
      </c>
      <c r="AH8" t="s">
        <v>196</v>
      </c>
      <c r="AI8">
        <v>4.57E-4</v>
      </c>
      <c r="AK8" s="10" t="str">
        <f>lang!A152</f>
        <v>Condensado (GNL)</v>
      </c>
      <c r="AL8">
        <v>2.38</v>
      </c>
      <c r="AM8" t="s">
        <v>181</v>
      </c>
      <c r="AN8" t="str">
        <f>IFERROR(VLOOKUP(select!C14,AK$1:AM$27,3,FALSE),"")</f>
        <v/>
      </c>
      <c r="AP8" s="135" t="str">
        <f>lang!A179</f>
        <v>Para combustible: residuos de plástico</v>
      </c>
      <c r="AQ8" s="81">
        <v>-0.42493295800000003</v>
      </c>
      <c r="AR8" s="82" t="s">
        <v>83</v>
      </c>
      <c r="AS8" t="str">
        <f>IFERROR(VLOOKUP(select!C177,AP$1:AR$36,3,FALSE),"")</f>
        <v/>
      </c>
      <c r="AU8" s="124" t="str">
        <f>lang!A232</f>
        <v>astillas de madera</v>
      </c>
      <c r="AV8" s="124" t="str">
        <f>lang!A215</f>
        <v>Arrendamiento (aguas arriba)</v>
      </c>
    </row>
    <row r="9" spans="1:48" ht="18.600000000000001" customHeight="1" thickBot="1">
      <c r="A9" s="130">
        <f t="shared" si="5"/>
        <v>1</v>
      </c>
      <c r="E9" s="130">
        <v>8</v>
      </c>
      <c r="F9" s="132" t="e">
        <f t="shared" ca="1" si="0"/>
        <v>#N/A</v>
      </c>
      <c r="J9" s="132" t="e">
        <f t="shared" ca="1" si="1"/>
        <v>#N/A</v>
      </c>
      <c r="N9" s="132" t="e">
        <f t="shared" ca="1" si="2"/>
        <v>#N/A</v>
      </c>
      <c r="S9" s="132" t="e">
        <f t="shared" ca="1" si="3"/>
        <v>#N/A</v>
      </c>
      <c r="W9">
        <v>8</v>
      </c>
      <c r="X9">
        <f>select!D47</f>
        <v>10</v>
      </c>
      <c r="Y9" t="str">
        <f ca="1">B422</f>
        <v>transport maritime</v>
      </c>
      <c r="Z9" t="str">
        <f ca="1">T422</f>
        <v/>
      </c>
      <c r="AA9">
        <f ca="1">U422</f>
        <v>0</v>
      </c>
      <c r="AB9">
        <f t="shared" ca="1" si="4"/>
        <v>0</v>
      </c>
      <c r="AC9" s="45" t="s">
        <v>199</v>
      </c>
      <c r="AD9">
        <f ca="1">SUMIF(Y2:Y51,"リース(上流)",AB2:AB51)</f>
        <v>0</v>
      </c>
      <c r="AH9" t="s">
        <v>200</v>
      </c>
      <c r="AI9">
        <v>5.2099999999999998E-4</v>
      </c>
      <c r="AK9" s="10" t="str">
        <f>lang!A153</f>
        <v>petróleo crudo</v>
      </c>
      <c r="AL9">
        <v>2.62</v>
      </c>
      <c r="AM9" t="s">
        <v>181</v>
      </c>
      <c r="AP9" s="135" t="str">
        <f>lang!A180</f>
        <v>Para combustible: RDF</v>
      </c>
      <c r="AQ9" s="81">
        <v>0.66565552100000003</v>
      </c>
      <c r="AR9" s="82" t="s">
        <v>83</v>
      </c>
      <c r="AS9" t="str">
        <f>IFERROR(VLOOKUP(select!C178,AP$1:AR$36,3,FALSE),"")</f>
        <v/>
      </c>
      <c r="AU9" s="124" t="str">
        <f>lang!A233</f>
        <v>residuos de fibra</v>
      </c>
      <c r="AV9" s="124" t="str">
        <f>lang!A216</f>
        <v>Arrendamiento (aguas abajo)</v>
      </c>
    </row>
    <row r="10" spans="1:48" ht="18.600000000000001" customHeight="1" thickBot="1">
      <c r="A10" s="130">
        <f t="shared" si="5"/>
        <v>1</v>
      </c>
      <c r="E10" s="130">
        <v>9</v>
      </c>
      <c r="F10" s="132" t="e">
        <f t="shared" ca="1" si="0"/>
        <v>#N/A</v>
      </c>
      <c r="J10" s="132" t="e">
        <f t="shared" ca="1" si="1"/>
        <v>#N/A</v>
      </c>
      <c r="N10" s="132" t="e">
        <f t="shared" ca="1" si="2"/>
        <v>#N/A</v>
      </c>
      <c r="S10" s="132" t="e">
        <f t="shared" ca="1" si="3"/>
        <v>#N/A</v>
      </c>
      <c r="W10">
        <v>9</v>
      </c>
      <c r="X10">
        <f>select!D48</f>
        <v>1.2</v>
      </c>
      <c r="Y10" t="str">
        <f ca="1">B482</f>
        <v>Frais de voyage</v>
      </c>
      <c r="Z10" t="str">
        <f ca="1">T482</f>
        <v/>
      </c>
      <c r="AA10">
        <f ca="1">U482</f>
        <v>0</v>
      </c>
      <c r="AB10">
        <f t="shared" ca="1" si="4"/>
        <v>0</v>
      </c>
      <c r="AC10" s="45" t="s">
        <v>203</v>
      </c>
      <c r="AD10">
        <f ca="1">SUMIF(Y2:Y51,"出荷輸送",AB2:AB51)</f>
        <v>0</v>
      </c>
      <c r="AH10" t="s">
        <v>204</v>
      </c>
      <c r="AI10">
        <v>0</v>
      </c>
      <c r="AK10" s="10" t="str">
        <f>lang!A154</f>
        <v>gasolina</v>
      </c>
      <c r="AL10">
        <v>2.3199999999999998</v>
      </c>
      <c r="AM10" t="s">
        <v>181</v>
      </c>
      <c r="AP10" s="135" t="str">
        <f>lang!A181</f>
        <v>Para combustible: RPF</v>
      </c>
      <c r="AQ10" s="81">
        <v>0.58137891100000005</v>
      </c>
      <c r="AR10" s="82" t="s">
        <v>83</v>
      </c>
      <c r="AS10" t="str">
        <f>IFERROR(VLOOKUP(select!C179,AP$1:AR$36,3,FALSE),"")</f>
        <v/>
      </c>
      <c r="AU10" s="124" t="str">
        <f>lang!A234</f>
        <v>residuos animales y vegetales</v>
      </c>
      <c r="AV10" s="124" t="str">
        <f>lang!A217</f>
        <v>inversión</v>
      </c>
    </row>
    <row r="11" spans="1:48" ht="18.600000000000001" customHeight="1" thickBot="1">
      <c r="A11" s="130">
        <f t="shared" si="5"/>
        <v>1</v>
      </c>
      <c r="E11" s="130">
        <v>10</v>
      </c>
      <c r="F11" s="132" t="e">
        <f t="shared" ca="1" si="0"/>
        <v>#N/A</v>
      </c>
      <c r="N11" s="132" t="e">
        <f t="shared" ca="1" si="2"/>
        <v>#N/A</v>
      </c>
      <c r="S11" s="132" t="e">
        <f t="shared" ca="1" si="3"/>
        <v>#N/A</v>
      </c>
      <c r="W11">
        <v>10</v>
      </c>
      <c r="X11">
        <f>select!D49</f>
        <v>1.5</v>
      </c>
      <c r="Y11" t="str">
        <f ca="1">B542</f>
        <v>Frais de déplacement</v>
      </c>
      <c r="Z11" t="str">
        <f ca="1">T542</f>
        <v/>
      </c>
      <c r="AA11">
        <f ca="1">U542</f>
        <v>0</v>
      </c>
      <c r="AB11">
        <f t="shared" ca="1" si="4"/>
        <v>0</v>
      </c>
      <c r="AC11" s="45" t="s">
        <v>206</v>
      </c>
      <c r="AH11" t="s">
        <v>207</v>
      </c>
      <c r="AI11">
        <v>0</v>
      </c>
      <c r="AK11" s="10" t="str">
        <f>lang!A155</f>
        <v>nafta</v>
      </c>
      <c r="AL11">
        <v>2.2400000000000002</v>
      </c>
      <c r="AM11" t="s">
        <v>181</v>
      </c>
      <c r="AP11" s="135" t="str">
        <f>lang!A182</f>
        <v>Reciclaje: chatarra de hierro para chapa de acero</v>
      </c>
      <c r="AQ11" s="81">
        <v>12.89926621</v>
      </c>
      <c r="AR11" s="82" t="s">
        <v>24</v>
      </c>
      <c r="AS11" t="str">
        <f>IFERROR(VLOOKUP(select!C180,AP$1:AR$36,3,FALSE),"")</f>
        <v/>
      </c>
      <c r="AU11" s="124" t="str">
        <f>lang!A235</f>
        <v>residuos sólidos de origen animal</v>
      </c>
      <c r="AV11" s="124"/>
    </row>
    <row r="12" spans="1:48" ht="18.600000000000001" customHeight="1" thickBot="1">
      <c r="A12" s="130">
        <f t="shared" si="5"/>
        <v>1</v>
      </c>
      <c r="E12" s="130">
        <v>11</v>
      </c>
      <c r="F12" s="132" t="e">
        <f t="shared" ca="1" si="0"/>
        <v>#N/A</v>
      </c>
      <c r="N12" s="132" t="e">
        <f t="shared" ca="1" si="2"/>
        <v>#N/A</v>
      </c>
      <c r="S12" s="132" t="e">
        <f t="shared" ca="1" si="3"/>
        <v>#N/A</v>
      </c>
      <c r="W12">
        <v>11</v>
      </c>
      <c r="X12">
        <f>select!D50</f>
        <v>10</v>
      </c>
      <c r="Y12" t="str">
        <f ca="1">B602</f>
        <v>investissement</v>
      </c>
      <c r="Z12" t="str">
        <f ca="1">T602</f>
        <v/>
      </c>
      <c r="AA12">
        <f ca="1">U602</f>
        <v>0</v>
      </c>
      <c r="AB12">
        <f t="shared" ca="1" si="4"/>
        <v>0</v>
      </c>
      <c r="AC12" s="45" t="s">
        <v>210</v>
      </c>
      <c r="AH12" t="s">
        <v>211</v>
      </c>
      <c r="AI12">
        <v>0</v>
      </c>
      <c r="AK12" s="10" t="str">
        <f>lang!A156</f>
        <v>aceite combustible para aviones</v>
      </c>
      <c r="AL12">
        <v>2.46</v>
      </c>
      <c r="AM12" t="s">
        <v>181</v>
      </c>
      <c r="AP12" s="135" t="str">
        <f>lang!A183</f>
        <v>Reciclaje: Chatarra de hierro para barras de acero</v>
      </c>
      <c r="AQ12" s="81">
        <v>5.9513782910000002</v>
      </c>
      <c r="AR12" s="82" t="s">
        <v>24</v>
      </c>
      <c r="AS12" t="str">
        <f>IFERROR(VLOOKUP(select!C181,AP$1:AR$36,3,FALSE),"")</f>
        <v/>
      </c>
      <c r="AU12" s="124" t="str">
        <f>lang!A236</f>
        <v>chatarra de caucho</v>
      </c>
      <c r="AV12" s="124"/>
    </row>
    <row r="13" spans="1:48" ht="18.600000000000001" customHeight="1" thickBot="1">
      <c r="A13" s="130">
        <f t="shared" si="5"/>
        <v>1</v>
      </c>
      <c r="E13" s="130">
        <v>12</v>
      </c>
      <c r="F13" s="132" t="e">
        <f t="shared" ca="1" si="0"/>
        <v>#N/A</v>
      </c>
      <c r="N13" s="132" t="e">
        <f t="shared" ca="1" si="2"/>
        <v>#N/A</v>
      </c>
      <c r="S13" s="132" t="e">
        <f t="shared" ca="1" si="3"/>
        <v>#N/A</v>
      </c>
      <c r="W13">
        <v>12</v>
      </c>
      <c r="X13">
        <f>select!D51</f>
        <v>20</v>
      </c>
      <c r="Y13" t="str">
        <f ca="1">B662</f>
        <v>achat</v>
      </c>
      <c r="Z13" t="str">
        <f ca="1">T662</f>
        <v/>
      </c>
      <c r="AA13">
        <f ca="1">U662</f>
        <v>0</v>
      </c>
      <c r="AB13">
        <f t="shared" ca="1" si="4"/>
        <v>0</v>
      </c>
      <c r="AC13" s="45" t="s">
        <v>213</v>
      </c>
      <c r="AH13" t="s">
        <v>214</v>
      </c>
      <c r="AI13">
        <v>0</v>
      </c>
      <c r="AK13" s="10" t="str">
        <f>lang!A157</f>
        <v>queroseno</v>
      </c>
      <c r="AL13">
        <v>2.4900000000000002</v>
      </c>
      <c r="AM13" t="s">
        <v>181</v>
      </c>
      <c r="AP13" s="135" t="str">
        <f>lang!A184</f>
        <v>Reciclaje: Chatarra de hierro para fundición</v>
      </c>
      <c r="AQ13" s="81">
        <v>2.8550155890000002</v>
      </c>
      <c r="AR13" s="82" t="s">
        <v>24</v>
      </c>
      <c r="AS13" t="str">
        <f>IFERROR(VLOOKUP(select!C182,AP$1:AR$36,3,FALSE),"")</f>
        <v/>
      </c>
      <c r="AU13" s="124" t="str">
        <f>lang!A237</f>
        <v>chatarra</v>
      </c>
      <c r="AV13" s="124"/>
    </row>
    <row r="14" spans="1:48" ht="18.600000000000001" customHeight="1" thickBot="1">
      <c r="A14" s="130">
        <f t="shared" si="5"/>
        <v>1</v>
      </c>
      <c r="E14" s="130">
        <v>13</v>
      </c>
      <c r="F14" s="132" t="e">
        <f t="shared" ca="1" si="0"/>
        <v>#N/A</v>
      </c>
      <c r="N14" s="132" t="e">
        <f t="shared" ca="1" si="2"/>
        <v>#N/A</v>
      </c>
      <c r="S14" s="132" t="e">
        <f t="shared" ca="1" si="3"/>
        <v>#N/A</v>
      </c>
      <c r="W14">
        <v>13</v>
      </c>
      <c r="X14">
        <f>select!D52</f>
        <v>0</v>
      </c>
      <c r="Y14">
        <f ca="1">B722</f>
        <v>0</v>
      </c>
      <c r="Z14" t="str">
        <f ca="1">T722</f>
        <v/>
      </c>
      <c r="AA14">
        <f ca="1">U722</f>
        <v>0</v>
      </c>
      <c r="AB14">
        <f t="shared" ca="1" si="4"/>
        <v>0</v>
      </c>
      <c r="AC14" s="45" t="s">
        <v>217</v>
      </c>
      <c r="AD14">
        <f ca="1">SUMIF(Y2:Y51,"リース(下流)",AB2:AB51)</f>
        <v>0</v>
      </c>
      <c r="AH14" t="s">
        <v>218</v>
      </c>
      <c r="AI14">
        <v>0</v>
      </c>
      <c r="AK14" s="10" t="str">
        <f>lang!A158</f>
        <v>aceite ligero</v>
      </c>
      <c r="AL14">
        <v>2.58</v>
      </c>
      <c r="AM14" t="s">
        <v>181</v>
      </c>
      <c r="AP14" s="135" t="str">
        <f>lang!A185</f>
        <v>Para reproducción: acero inoxidable</v>
      </c>
      <c r="AQ14" s="81">
        <v>11.84992652</v>
      </c>
      <c r="AR14" s="82" t="s">
        <v>24</v>
      </c>
      <c r="AS14" t="str">
        <f>IFERROR(VLOOKUP(select!C183,AP$1:AR$36,3,FALSE),"")</f>
        <v/>
      </c>
      <c r="AU14" s="124" t="str">
        <f>lang!A238</f>
        <v>restos de porcelana de vidrio</v>
      </c>
      <c r="AV14" s="124"/>
    </row>
    <row r="15" spans="1:48" ht="18.600000000000001" customHeight="1" thickBot="1">
      <c r="A15" s="130">
        <f t="shared" si="5"/>
        <v>1</v>
      </c>
      <c r="E15" s="130">
        <v>14</v>
      </c>
      <c r="F15" s="132" t="e">
        <f t="shared" ca="1" si="0"/>
        <v>#N/A</v>
      </c>
      <c r="N15" s="132" t="e">
        <f t="shared" ca="1" si="2"/>
        <v>#N/A</v>
      </c>
      <c r="S15" s="132" t="e">
        <f t="shared" ca="1" si="3"/>
        <v>#N/A</v>
      </c>
      <c r="W15">
        <v>14</v>
      </c>
      <c r="X15">
        <f>select!D53</f>
        <v>0</v>
      </c>
      <c r="Y15">
        <f ca="1">B782</f>
        <v>0</v>
      </c>
      <c r="Z15" t="str">
        <f ca="1">T782</f>
        <v/>
      </c>
      <c r="AA15">
        <f ca="1">U782</f>
        <v>0</v>
      </c>
      <c r="AB15">
        <f t="shared" ca="1" si="4"/>
        <v>0</v>
      </c>
      <c r="AC15" s="45" t="s">
        <v>220</v>
      </c>
      <c r="AD15">
        <f>select!C106</f>
        <v>0</v>
      </c>
      <c r="AH15" t="s">
        <v>221</v>
      </c>
      <c r="AI15">
        <v>0</v>
      </c>
      <c r="AK15" s="10" t="str">
        <f>lang!A159</f>
        <v>Petróleo pesado A</v>
      </c>
      <c r="AL15">
        <v>2.71</v>
      </c>
      <c r="AM15" t="s">
        <v>181</v>
      </c>
      <c r="AP15" s="135" t="str">
        <f>lang!A186</f>
        <v>Para reciclar: chatarra de aluminio para material forjado</v>
      </c>
      <c r="AQ15" s="81">
        <v>22.072152150000001</v>
      </c>
      <c r="AR15" s="82" t="s">
        <v>24</v>
      </c>
      <c r="AS15" t="str">
        <f>IFERROR(VLOOKUP(select!C184,AP$1:AR$36,3,FALSE),"")</f>
        <v/>
      </c>
      <c r="AU15" s="124" t="str">
        <f>lang!A239</f>
        <v>escoria</v>
      </c>
      <c r="AV15" s="124"/>
    </row>
    <row r="16" spans="1:48" ht="18.600000000000001" customHeight="1" thickBot="1">
      <c r="A16" s="130">
        <f t="shared" si="5"/>
        <v>1</v>
      </c>
      <c r="E16" s="130">
        <v>15</v>
      </c>
      <c r="F16" s="132" t="e">
        <f t="shared" ca="1" si="0"/>
        <v>#N/A</v>
      </c>
      <c r="N16" s="132" t="e">
        <f t="shared" ca="1" si="2"/>
        <v>#N/A</v>
      </c>
      <c r="S16" s="132" t="e">
        <f t="shared" ca="1" si="3"/>
        <v>#N/A</v>
      </c>
      <c r="W16">
        <v>15</v>
      </c>
      <c r="X16">
        <f>select!D54</f>
        <v>0</v>
      </c>
      <c r="Y16">
        <f ca="1">B842</f>
        <v>0</v>
      </c>
      <c r="Z16" t="str">
        <f ca="1">T842</f>
        <v/>
      </c>
      <c r="AA16">
        <f ca="1">U842</f>
        <v>0</v>
      </c>
      <c r="AB16">
        <f t="shared" ca="1" si="4"/>
        <v>0</v>
      </c>
      <c r="AC16" s="45" t="s">
        <v>224</v>
      </c>
      <c r="AD16">
        <f ca="1">SUMIF(Y2:Y51,"投資",AB2:AB51)</f>
        <v>0</v>
      </c>
      <c r="AH16" t="s">
        <v>225</v>
      </c>
      <c r="AI16">
        <v>4.4299999999999998E-4</v>
      </c>
      <c r="AK16" s="10" t="str">
        <f>lang!A160</f>
        <v>Petróleo pesado B/C</v>
      </c>
      <c r="AL16">
        <v>3</v>
      </c>
      <c r="AM16" t="s">
        <v>181</v>
      </c>
      <c r="AP16" s="135" t="str">
        <f>lang!A187</f>
        <v>Para reciclar: chatarra de aluminio para fundición</v>
      </c>
      <c r="AQ16" s="81">
        <v>26.173835889999999</v>
      </c>
      <c r="AR16" s="82" t="s">
        <v>24</v>
      </c>
      <c r="AS16" t="str">
        <f>IFERROR(VLOOKUP(select!C185,AP$1:AR$36,3,FALSE),"")</f>
        <v/>
      </c>
      <c r="AU16" s="124" t="str">
        <f>lang!A240</f>
        <v>Escombros</v>
      </c>
      <c r="AV16" s="124"/>
    </row>
    <row r="17" spans="1:48" ht="18.600000000000001" customHeight="1" thickBot="1">
      <c r="A17" s="130">
        <f t="shared" si="5"/>
        <v>1</v>
      </c>
      <c r="E17" s="130">
        <v>16</v>
      </c>
      <c r="F17" s="132" t="e">
        <f t="shared" ca="1" si="0"/>
        <v>#N/A</v>
      </c>
      <c r="N17" s="132" t="e">
        <f t="shared" ca="1" si="2"/>
        <v>#N/A</v>
      </c>
      <c r="S17" s="132" t="e">
        <f t="shared" ca="1" si="3"/>
        <v>#N/A</v>
      </c>
      <c r="W17">
        <v>16</v>
      </c>
      <c r="X17">
        <f>select!D55</f>
        <v>0</v>
      </c>
      <c r="Y17">
        <f ca="1">B902</f>
        <v>0</v>
      </c>
      <c r="Z17" t="str">
        <f ca="1">T902</f>
        <v/>
      </c>
      <c r="AA17">
        <f ca="1">U902</f>
        <v>0</v>
      </c>
      <c r="AB17">
        <f t="shared" ca="1" si="4"/>
        <v>0</v>
      </c>
      <c r="AC17" s="45"/>
      <c r="AH17" t="s">
        <v>18</v>
      </c>
      <c r="AI17">
        <v>4.4099999999999999E-4</v>
      </c>
      <c r="AK17" s="10" t="str">
        <f>lang!A161</f>
        <v>Gas licuado de petróleo (GLP)</v>
      </c>
      <c r="AL17">
        <v>3</v>
      </c>
      <c r="AM17" t="s">
        <v>83</v>
      </c>
      <c r="AP17" s="135" t="str">
        <f>lang!A188</f>
        <v>Para regeneración: Cobre para refundición</v>
      </c>
      <c r="AQ17" s="81">
        <v>5.9840755120000004</v>
      </c>
      <c r="AR17" s="82" t="s">
        <v>24</v>
      </c>
      <c r="AS17" t="str">
        <f>IFERROR(VLOOKUP(select!C186,AP$1:AR$36,3,FALSE),"")</f>
        <v/>
      </c>
      <c r="AU17" s="124" t="str">
        <f>lang!A241</f>
        <v>estiércol animal</v>
      </c>
      <c r="AV17" s="124"/>
    </row>
    <row r="18" spans="1:48" ht="18.600000000000001" customHeight="1" thickBot="1">
      <c r="A18" s="130">
        <f t="shared" si="5"/>
        <v>1</v>
      </c>
      <c r="E18" s="130">
        <v>17</v>
      </c>
      <c r="F18" s="132" t="e">
        <f t="shared" ca="1" si="0"/>
        <v>#N/A</v>
      </c>
      <c r="N18" s="132" t="e">
        <f t="shared" ca="1" si="2"/>
        <v>#N/A</v>
      </c>
      <c r="S18" s="132" t="e">
        <f t="shared" ca="1" si="3"/>
        <v>#N/A</v>
      </c>
      <c r="W18">
        <v>17</v>
      </c>
      <c r="X18">
        <f>select!D56</f>
        <v>0</v>
      </c>
      <c r="Y18">
        <f ca="1">B962</f>
        <v>0</v>
      </c>
      <c r="Z18" t="str">
        <f ca="1">T962</f>
        <v/>
      </c>
      <c r="AA18">
        <f ca="1">U962</f>
        <v>0</v>
      </c>
      <c r="AB18">
        <f t="shared" ca="1" si="4"/>
        <v>0</v>
      </c>
      <c r="AC18" s="45"/>
      <c r="AH18" t="s">
        <v>229</v>
      </c>
      <c r="AI18">
        <v>0</v>
      </c>
      <c r="AK18" s="10" t="str">
        <f>lang!A162</f>
        <v>Volumen de gas licuado de petróleo (GLP)</v>
      </c>
      <c r="AL18">
        <v>6.6</v>
      </c>
      <c r="AM18" t="s">
        <v>231</v>
      </c>
      <c r="AP18" s="135" t="str">
        <f>lang!A189</f>
        <v>Reciclaje: cobre para fundición</v>
      </c>
      <c r="AQ18" s="81">
        <v>5.5961933879999997</v>
      </c>
      <c r="AR18" s="82" t="s">
        <v>24</v>
      </c>
      <c r="AS18" t="str">
        <f>IFERROR(VLOOKUP(select!C187,AP$1:AR$36,3,FALSE),"")</f>
        <v/>
      </c>
      <c r="AU18" s="124" t="str">
        <f>lang!A242</f>
        <v>cadáveres de animales</v>
      </c>
      <c r="AV18" s="124"/>
    </row>
    <row r="19" spans="1:48" ht="18.600000000000001" customHeight="1" thickBot="1">
      <c r="A19" s="130">
        <f t="shared" si="5"/>
        <v>1</v>
      </c>
      <c r="E19" s="130">
        <v>18</v>
      </c>
      <c r="F19" s="132" t="e">
        <f t="shared" ca="1" si="0"/>
        <v>#N/A</v>
      </c>
      <c r="N19" s="132" t="e">
        <f t="shared" ca="1" si="2"/>
        <v>#N/A</v>
      </c>
      <c r="S19" s="132" t="e">
        <f t="shared" ca="1" si="3"/>
        <v>#N/A</v>
      </c>
      <c r="W19">
        <v>18</v>
      </c>
      <c r="X19">
        <f>select!D57</f>
        <v>0</v>
      </c>
      <c r="Y19">
        <f ca="1">B1022</f>
        <v>0</v>
      </c>
      <c r="Z19" t="str">
        <f ca="1">T1022</f>
        <v/>
      </c>
      <c r="AA19">
        <f ca="1">U1022</f>
        <v>0</v>
      </c>
      <c r="AB19">
        <f t="shared" ca="1" si="4"/>
        <v>0</v>
      </c>
      <c r="AC19" s="45" t="s">
        <v>233</v>
      </c>
      <c r="AD19" t="str">
        <f>select!G93</f>
        <v>material</v>
      </c>
      <c r="AH19" t="s">
        <v>234</v>
      </c>
      <c r="AI19">
        <v>3.79E-4</v>
      </c>
      <c r="AK19" s="10" t="str">
        <f>lang!A163</f>
        <v>propano</v>
      </c>
      <c r="AL19">
        <v>6</v>
      </c>
      <c r="AM19" t="s">
        <v>231</v>
      </c>
      <c r="AP19" s="135" t="str">
        <f>lang!A190</f>
        <v>Para la reproducción: MEZCLA cobre</v>
      </c>
      <c r="AQ19" s="81">
        <v>5.5961933879999997</v>
      </c>
      <c r="AR19" s="82" t="s">
        <v>24</v>
      </c>
      <c r="AS19" t="str">
        <f>IFERROR(VLOOKUP(select!C188,AP$1:AR$36,3,FALSE),"")</f>
        <v/>
      </c>
      <c r="AU19" s="124" t="str">
        <f>lang!A243</f>
        <v>Polvo</v>
      </c>
      <c r="AV19" s="125" t="str">
        <f>lang!A218</f>
        <v>sin franquicia</v>
      </c>
    </row>
    <row r="20" spans="1:48" ht="18.600000000000001" customHeight="1" thickBot="1">
      <c r="A20" s="130">
        <f t="shared" si="5"/>
        <v>1</v>
      </c>
      <c r="E20" s="130">
        <v>19</v>
      </c>
      <c r="F20" s="132" t="e">
        <f t="shared" ca="1" si="0"/>
        <v>#N/A</v>
      </c>
      <c r="N20" s="132" t="e">
        <f t="shared" ca="1" si="2"/>
        <v>#N/A</v>
      </c>
      <c r="S20" s="132" t="e">
        <f t="shared" ca="1" si="3"/>
        <v>#N/A</v>
      </c>
      <c r="W20">
        <v>19</v>
      </c>
      <c r="X20">
        <f>select!D58</f>
        <v>0</v>
      </c>
      <c r="Y20">
        <f ca="1">B1082</f>
        <v>0</v>
      </c>
      <c r="Z20" t="str">
        <f ca="1">T1082</f>
        <v/>
      </c>
      <c r="AA20">
        <f ca="1">U1082</f>
        <v>0</v>
      </c>
      <c r="AB20">
        <f t="shared" ca="1" si="4"/>
        <v>0</v>
      </c>
      <c r="AC20" s="45" t="s">
        <v>235</v>
      </c>
      <c r="AD20">
        <f>IF(AD19="素材",1,0)</f>
        <v>0</v>
      </c>
      <c r="AH20" t="s">
        <v>236</v>
      </c>
      <c r="AI20">
        <v>4.2400000000000001E-4</v>
      </c>
      <c r="AK20" s="10" t="str">
        <f>lang!A164</f>
        <v>butano</v>
      </c>
      <c r="AL20">
        <v>8.5</v>
      </c>
      <c r="AM20" t="s">
        <v>231</v>
      </c>
      <c r="AP20" s="135" t="str">
        <f>lang!A191</f>
        <v>Para reproducción: oro</v>
      </c>
      <c r="AQ20" s="81">
        <v>1.9038915540000001</v>
      </c>
      <c r="AR20" s="82" t="s">
        <v>24</v>
      </c>
      <c r="AS20" t="str">
        <f>IFERROR(VLOOKUP(select!C189,AP$1:AR$36,3,FALSE),"")</f>
        <v/>
      </c>
      <c r="AU20" s="124"/>
      <c r="AV20" s="125" t="str">
        <f>lang!A219</f>
        <v>Contabilidad a tanto alzado</v>
      </c>
    </row>
    <row r="21" spans="1:48" ht="18.600000000000001" customHeight="1" thickBot="1">
      <c r="A21" s="130">
        <f t="shared" si="5"/>
        <v>1</v>
      </c>
      <c r="E21" s="130">
        <v>20</v>
      </c>
      <c r="F21" s="132" t="e">
        <f t="shared" ca="1" si="0"/>
        <v>#N/A</v>
      </c>
      <c r="N21" s="132" t="e">
        <f t="shared" ca="1" si="2"/>
        <v>#N/A</v>
      </c>
      <c r="S21" s="132" t="e">
        <f t="shared" ca="1" si="3"/>
        <v>#N/A</v>
      </c>
      <c r="W21">
        <v>20</v>
      </c>
      <c r="X21">
        <f>select!D59</f>
        <v>0</v>
      </c>
      <c r="Y21">
        <f ca="1">B1142</f>
        <v>0</v>
      </c>
      <c r="Z21" t="str">
        <f ca="1">T1142</f>
        <v/>
      </c>
      <c r="AA21">
        <f ca="1">U1142</f>
        <v>0</v>
      </c>
      <c r="AB21">
        <f t="shared" ca="1" si="4"/>
        <v>0</v>
      </c>
      <c r="AC21" s="45" t="s">
        <v>239</v>
      </c>
      <c r="AD21">
        <f>IF((AD19="製品")*OR(AD19="サービス"),1,0)</f>
        <v>0</v>
      </c>
      <c r="AH21" t="s">
        <v>240</v>
      </c>
      <c r="AI21">
        <v>0</v>
      </c>
      <c r="AK21" s="10" t="str">
        <f>lang!A165</f>
        <v>gas de hidrocarburo de petróleo</v>
      </c>
      <c r="AL21">
        <v>2.34</v>
      </c>
      <c r="AM21" t="s">
        <v>231</v>
      </c>
      <c r="AP21" s="135" t="str">
        <f>lang!A192</f>
        <v>Para reproducción: MIX oro</v>
      </c>
      <c r="AQ21" s="81">
        <v>1.9038915540000001</v>
      </c>
      <c r="AR21" s="82" t="s">
        <v>24</v>
      </c>
      <c r="AU21" s="124"/>
      <c r="AV21" s="125" t="str">
        <f>lang!A220</f>
        <v>Descripción típica</v>
      </c>
    </row>
    <row r="22" spans="1:48" ht="18.600000000000001" customHeight="1" thickBot="1">
      <c r="A22" s="130">
        <f t="shared" si="5"/>
        <v>1</v>
      </c>
      <c r="E22" s="130">
        <v>21</v>
      </c>
      <c r="F22" s="132" t="e">
        <f t="shared" ca="1" si="0"/>
        <v>#N/A</v>
      </c>
      <c r="N22" s="132" t="e">
        <f t="shared" ca="1" si="2"/>
        <v>#N/A</v>
      </c>
      <c r="S22" s="132" t="e">
        <f t="shared" ca="1" si="3"/>
        <v>#N/A</v>
      </c>
      <c r="W22">
        <v>21</v>
      </c>
      <c r="X22">
        <f>select!D60</f>
        <v>0</v>
      </c>
      <c r="Y22">
        <f ca="1">B1202</f>
        <v>0</v>
      </c>
      <c r="Z22" t="str">
        <f ca="1">T1202</f>
        <v/>
      </c>
      <c r="AA22">
        <f ca="1">U1202</f>
        <v>0</v>
      </c>
      <c r="AB22">
        <f t="shared" ca="1" si="4"/>
        <v>0</v>
      </c>
      <c r="AH22" t="s">
        <v>242</v>
      </c>
      <c r="AI22">
        <v>0</v>
      </c>
      <c r="AK22" s="10" t="str">
        <f>lang!A166</f>
        <v>Gas Natural Licuado (GNL)</v>
      </c>
      <c r="AL22">
        <v>2.7</v>
      </c>
      <c r="AM22" t="s">
        <v>231</v>
      </c>
      <c r="AP22" s="135" t="str">
        <f>lang!A193</f>
        <v>Para la reproducción: Plata</v>
      </c>
      <c r="AQ22" s="81">
        <v>2.3447219829999999</v>
      </c>
      <c r="AR22" s="82" t="s">
        <v>24</v>
      </c>
      <c r="AU22" s="124"/>
      <c r="AV22" s="127"/>
    </row>
    <row r="23" spans="1:48" ht="18.600000000000001" customHeight="1" thickBot="1">
      <c r="A23" s="130">
        <f t="shared" si="5"/>
        <v>1</v>
      </c>
      <c r="E23" s="130">
        <v>22</v>
      </c>
      <c r="F23" s="132" t="e">
        <f t="shared" ca="1" si="0"/>
        <v>#N/A</v>
      </c>
      <c r="N23" s="132" t="e">
        <f t="shared" ca="1" si="2"/>
        <v>#N/A</v>
      </c>
      <c r="S23" s="132" t="e">
        <f t="shared" ca="1" si="3"/>
        <v>#N/A</v>
      </c>
      <c r="W23">
        <v>22</v>
      </c>
      <c r="X23">
        <f>select!D61</f>
        <v>0</v>
      </c>
      <c r="Y23">
        <f ca="1">B1262</f>
        <v>0</v>
      </c>
      <c r="Z23" t="str">
        <f ca="1">T1262</f>
        <v/>
      </c>
      <c r="AA23">
        <f ca="1">U1262</f>
        <v>0</v>
      </c>
      <c r="AB23">
        <f t="shared" ca="1" si="4"/>
        <v>0</v>
      </c>
      <c r="AH23" t="s">
        <v>245</v>
      </c>
      <c r="AI23">
        <v>4.66E-4</v>
      </c>
      <c r="AK23" s="10" t="str">
        <f>lang!A167</f>
        <v>Gas natural (distinto del GNL)</v>
      </c>
      <c r="AL23">
        <v>2.2200000000000002</v>
      </c>
      <c r="AM23" t="s">
        <v>231</v>
      </c>
      <c r="AP23" s="135" t="str">
        <f>lang!A194</f>
        <v>Para reproducción: pinta</v>
      </c>
      <c r="AQ23" s="81">
        <v>3203.7070739999999</v>
      </c>
      <c r="AR23" s="82" t="s">
        <v>24</v>
      </c>
      <c r="AU23" s="124"/>
      <c r="AV23" s="127"/>
    </row>
    <row r="24" spans="1:48" ht="18.600000000000001" customHeight="1" thickBot="1">
      <c r="A24" s="130">
        <f t="shared" si="5"/>
        <v>1</v>
      </c>
      <c r="E24" s="130">
        <v>23</v>
      </c>
      <c r="F24" s="132" t="e">
        <f t="shared" ca="1" si="0"/>
        <v>#N/A</v>
      </c>
      <c r="N24" s="132" t="e">
        <f t="shared" ca="1" si="2"/>
        <v>#N/A</v>
      </c>
      <c r="S24" s="132" t="e">
        <f t="shared" ca="1" si="3"/>
        <v>#N/A</v>
      </c>
      <c r="W24">
        <v>23</v>
      </c>
      <c r="X24">
        <f>select!D62</f>
        <v>0</v>
      </c>
      <c r="Y24">
        <f ca="1">B1322</f>
        <v>0</v>
      </c>
      <c r="Z24" t="str">
        <f ca="1">T1322</f>
        <v/>
      </c>
      <c r="AA24">
        <f ca="1">U1322</f>
        <v>0</v>
      </c>
      <c r="AB24">
        <f t="shared" ca="1" si="4"/>
        <v>0</v>
      </c>
      <c r="AH24" t="s">
        <v>247</v>
      </c>
      <c r="AI24">
        <v>4.9700000000000005E-4</v>
      </c>
      <c r="AK24" s="10" t="str">
        <f>lang!A168</f>
        <v>gas de horno de coque</v>
      </c>
      <c r="AL24">
        <v>0.85</v>
      </c>
      <c r="AM24" t="s">
        <v>231</v>
      </c>
      <c r="AP24" s="135" t="str">
        <f>lang!A195</f>
        <v>Para reproducción: Pd</v>
      </c>
      <c r="AQ24" s="81">
        <v>458.90644600000002</v>
      </c>
      <c r="AR24" s="82" t="s">
        <v>24</v>
      </c>
      <c r="AU24" s="124"/>
      <c r="AV24" s="127"/>
    </row>
    <row r="25" spans="1:48" ht="18.600000000000001" customHeight="1" thickBot="1">
      <c r="A25" s="130">
        <f t="shared" si="5"/>
        <v>1</v>
      </c>
      <c r="E25" s="130">
        <v>24</v>
      </c>
      <c r="S25" s="132" t="e">
        <f t="shared" ca="1" si="3"/>
        <v>#N/A</v>
      </c>
      <c r="W25">
        <v>24</v>
      </c>
      <c r="X25">
        <f>select!D63</f>
        <v>0</v>
      </c>
      <c r="Y25">
        <f ca="1">B1382</f>
        <v>0</v>
      </c>
      <c r="Z25" t="str">
        <f ca="1">T1382</f>
        <v/>
      </c>
      <c r="AA25">
        <f ca="1">U1382</f>
        <v>0</v>
      </c>
      <c r="AB25">
        <f t="shared" ca="1" si="4"/>
        <v>0</v>
      </c>
      <c r="AH25" t="s">
        <v>250</v>
      </c>
      <c r="AI25">
        <v>0</v>
      </c>
      <c r="AK25" s="10" t="str">
        <f>lang!A169</f>
        <v>alto horno</v>
      </c>
      <c r="AL25">
        <v>0.33</v>
      </c>
      <c r="AM25" t="s">
        <v>231</v>
      </c>
      <c r="AP25" s="135" t="str">
        <f>lang!A196</f>
        <v>Para reproducción: Nd</v>
      </c>
      <c r="AQ25" s="81">
        <v>1.3078935810000001</v>
      </c>
      <c r="AR25" s="82" t="s">
        <v>24</v>
      </c>
      <c r="AU25" s="128"/>
      <c r="AV25" s="127"/>
    </row>
    <row r="26" spans="1:48" ht="18.600000000000001" customHeight="1" thickBot="1">
      <c r="A26" s="130">
        <f t="shared" si="5"/>
        <v>1</v>
      </c>
      <c r="E26" s="130">
        <v>25</v>
      </c>
      <c r="S26" s="132" t="e">
        <f t="shared" ca="1" si="3"/>
        <v>#N/A</v>
      </c>
      <c r="W26">
        <v>25</v>
      </c>
      <c r="X26">
        <f>select!D64</f>
        <v>0</v>
      </c>
      <c r="Y26">
        <f ca="1">B1442</f>
        <v>0</v>
      </c>
      <c r="Z26" t="str">
        <f ca="1">T1442</f>
        <v/>
      </c>
      <c r="AA26">
        <f ca="1">U1442</f>
        <v>0</v>
      </c>
      <c r="AB26">
        <f t="shared" ca="1" si="4"/>
        <v>0</v>
      </c>
      <c r="AH26" t="s">
        <v>253</v>
      </c>
      <c r="AI26">
        <v>0</v>
      </c>
      <c r="AK26" s="10" t="str">
        <f>lang!A170</f>
        <v>convertidor de gas</v>
      </c>
      <c r="AL26">
        <v>1.18</v>
      </c>
      <c r="AM26" t="s">
        <v>231</v>
      </c>
      <c r="AP26" s="135" t="str">
        <f>lang!A197</f>
        <v>Para la reproducción: Co</v>
      </c>
      <c r="AQ26" s="81">
        <v>1.4640002430000001</v>
      </c>
      <c r="AR26" s="82" t="s">
        <v>24</v>
      </c>
      <c r="AU26" s="128"/>
      <c r="AV26" s="126" t="str">
        <f>lang!A221</f>
        <v>material</v>
      </c>
    </row>
    <row r="27" spans="1:48" ht="18.600000000000001" customHeight="1" thickBot="1">
      <c r="A27" s="130">
        <f t="shared" si="5"/>
        <v>1</v>
      </c>
      <c r="E27" s="130">
        <v>26</v>
      </c>
      <c r="S27" s="132" t="e">
        <f t="shared" ca="1" si="3"/>
        <v>#N/A</v>
      </c>
      <c r="W27">
        <v>26</v>
      </c>
      <c r="X27">
        <f>select!D65</f>
        <v>0</v>
      </c>
      <c r="Y27">
        <f ca="1">B1502</f>
        <v>0</v>
      </c>
      <c r="Z27" t="str">
        <f ca="1">T1502</f>
        <v/>
      </c>
      <c r="AA27">
        <f ca="1">U1502</f>
        <v>0</v>
      </c>
      <c r="AB27">
        <f t="shared" ca="1" si="4"/>
        <v>0</v>
      </c>
      <c r="AH27" t="s">
        <v>256</v>
      </c>
      <c r="AI27">
        <v>0</v>
      </c>
      <c r="AK27" s="10" t="str">
        <f>lang!A171</f>
        <v>Gas ciudad</v>
      </c>
      <c r="AL27">
        <v>2.23</v>
      </c>
      <c r="AM27" t="s">
        <v>231</v>
      </c>
      <c r="AP27" s="135" t="str">
        <f>lang!A198</f>
        <v>Para reproducción: Ni</v>
      </c>
      <c r="AQ27" s="81">
        <v>3.1747442299999999</v>
      </c>
      <c r="AR27" s="82" t="s">
        <v>24</v>
      </c>
      <c r="AU27" s="128"/>
      <c r="AV27" s="126" t="str">
        <f>lang!A222</f>
        <v>partes</v>
      </c>
    </row>
    <row r="28" spans="1:48" ht="18.600000000000001" customHeight="1" thickBot="1">
      <c r="A28" s="130">
        <f t="shared" si="5"/>
        <v>1</v>
      </c>
      <c r="E28" s="130">
        <v>27</v>
      </c>
      <c r="S28" s="132" t="e">
        <f t="shared" ca="1" si="3"/>
        <v>#N/A</v>
      </c>
      <c r="W28">
        <v>27</v>
      </c>
      <c r="X28">
        <f>select!D66</f>
        <v>0</v>
      </c>
      <c r="Y28">
        <f ca="1">B1562</f>
        <v>0</v>
      </c>
      <c r="Z28" t="str">
        <f ca="1">T1562</f>
        <v/>
      </c>
      <c r="AA28">
        <f ca="1">U1562</f>
        <v>0</v>
      </c>
      <c r="AB28">
        <f t="shared" ca="1" si="4"/>
        <v>0</v>
      </c>
      <c r="AH28" t="s">
        <v>258</v>
      </c>
      <c r="AI28">
        <v>3.5100000000000002E-4</v>
      </c>
      <c r="AP28" s="135" t="str">
        <f>lang!A199</f>
        <v>Para la reproducción: Li</v>
      </c>
      <c r="AQ28" s="81">
        <v>3.6889089400000001</v>
      </c>
      <c r="AR28" s="82" t="s">
        <v>24</v>
      </c>
      <c r="AU28" s="128"/>
      <c r="AV28" s="126" t="str">
        <f>lang!A223</f>
        <v>producto</v>
      </c>
    </row>
    <row r="29" spans="1:48" ht="18.600000000000001" customHeight="1" thickBot="1">
      <c r="A29" s="130">
        <f t="shared" si="5"/>
        <v>1</v>
      </c>
      <c r="E29" s="130">
        <v>28</v>
      </c>
      <c r="S29" s="132" t="e">
        <f t="shared" ca="1" si="3"/>
        <v>#N/A</v>
      </c>
      <c r="W29">
        <v>28</v>
      </c>
      <c r="X29">
        <f>select!D67</f>
        <v>0</v>
      </c>
      <c r="Y29">
        <f ca="1">B1622</f>
        <v>0</v>
      </c>
      <c r="Z29" t="str">
        <f ca="1">T1622</f>
        <v/>
      </c>
      <c r="AA29">
        <f ca="1">U1622</f>
        <v>0</v>
      </c>
      <c r="AB29">
        <f t="shared" ca="1" si="4"/>
        <v>0</v>
      </c>
      <c r="AH29" t="s">
        <v>260</v>
      </c>
      <c r="AI29">
        <v>3.1799999999999998E-4</v>
      </c>
      <c r="AP29" s="135" t="str">
        <f>lang!A200</f>
        <v>Para reproducción: Plástico horizontal</v>
      </c>
      <c r="AQ29" s="81">
        <v>3.6970015649999999</v>
      </c>
      <c r="AR29" s="82" t="s">
        <v>24</v>
      </c>
      <c r="AU29" s="128"/>
      <c r="AV29" s="126" t="str">
        <f>lang!A224</f>
        <v>Servicio</v>
      </c>
    </row>
    <row r="30" spans="1:48" ht="18.600000000000001" customHeight="1" thickBot="1">
      <c r="A30" s="130">
        <f t="shared" si="5"/>
        <v>1</v>
      </c>
      <c r="E30" s="130">
        <v>29</v>
      </c>
      <c r="S30" s="132" t="e">
        <f t="shared" ca="1" si="3"/>
        <v>#N/A</v>
      </c>
      <c r="W30">
        <v>29</v>
      </c>
      <c r="X30">
        <f>select!D68</f>
        <v>0</v>
      </c>
      <c r="Y30">
        <f ca="1">B1682</f>
        <v>0</v>
      </c>
      <c r="Z30" t="str">
        <f ca="1">T1682</f>
        <v/>
      </c>
      <c r="AA30">
        <f ca="1">U1682</f>
        <v>0</v>
      </c>
      <c r="AB30">
        <f t="shared" ca="1" si="4"/>
        <v>0</v>
      </c>
      <c r="AH30" t="s">
        <v>262</v>
      </c>
      <c r="AI30">
        <v>0</v>
      </c>
      <c r="AP30" s="135" t="str">
        <f>lang!A201</f>
        <v>Para reciclar: Plástico reciclado</v>
      </c>
      <c r="AQ30" s="81">
        <v>0.76022634899999997</v>
      </c>
      <c r="AR30" s="82" t="s">
        <v>24</v>
      </c>
    </row>
    <row r="31" spans="1:48" ht="18.600000000000001" customHeight="1" thickBot="1">
      <c r="A31" s="130">
        <f t="shared" si="5"/>
        <v>1</v>
      </c>
      <c r="E31" s="130">
        <v>30</v>
      </c>
      <c r="S31" s="132" t="e">
        <f t="shared" ca="1" si="3"/>
        <v>#N/A</v>
      </c>
      <c r="W31">
        <v>30</v>
      </c>
      <c r="X31">
        <f>select!D69</f>
        <v>0</v>
      </c>
      <c r="Y31">
        <f ca="1">B1742</f>
        <v>0</v>
      </c>
      <c r="Z31" t="str">
        <f ca="1">T1742</f>
        <v/>
      </c>
      <c r="AA31">
        <f ca="1">U1742</f>
        <v>0</v>
      </c>
      <c r="AB31">
        <f t="shared" ca="1" si="4"/>
        <v>0</v>
      </c>
      <c r="AH31" t="s">
        <v>264</v>
      </c>
      <c r="AI31">
        <v>0</v>
      </c>
      <c r="AP31" s="135" t="str">
        <f>lang!A202</f>
        <v>Para reproducción: plástico MIX</v>
      </c>
      <c r="AQ31" s="81">
        <v>0.20519894999999999</v>
      </c>
      <c r="AR31" s="82" t="s">
        <v>24</v>
      </c>
    </row>
    <row r="32" spans="1:48" ht="18.600000000000001" customHeight="1" thickBot="1">
      <c r="A32" s="130">
        <f t="shared" si="5"/>
        <v>1</v>
      </c>
      <c r="E32" s="130">
        <v>31</v>
      </c>
      <c r="S32" s="132" t="e">
        <f t="shared" ca="1" si="3"/>
        <v>#N/A</v>
      </c>
      <c r="W32">
        <v>31</v>
      </c>
      <c r="X32">
        <f>select!D70</f>
        <v>0</v>
      </c>
      <c r="Y32">
        <f ca="1">B1802</f>
        <v>0</v>
      </c>
      <c r="Z32" t="str">
        <f ca="1">T1802</f>
        <v/>
      </c>
      <c r="AA32">
        <f ca="1">U1802</f>
        <v>0</v>
      </c>
      <c r="AB32">
        <f t="shared" ca="1" si="4"/>
        <v>0</v>
      </c>
      <c r="AH32" t="s">
        <v>265</v>
      </c>
      <c r="AI32">
        <v>5.2099999999999998E-4</v>
      </c>
      <c r="AP32" s="135" t="str">
        <f>lang!A203</f>
        <v>Para reciclar: materias primas de caucho</v>
      </c>
      <c r="AQ32" s="81">
        <v>8.1519413610000004</v>
      </c>
      <c r="AR32" s="82" t="s">
        <v>24</v>
      </c>
    </row>
    <row r="33" spans="1:44" ht="18.600000000000001" customHeight="1" thickBot="1">
      <c r="A33" s="130">
        <f t="shared" si="5"/>
        <v>1</v>
      </c>
      <c r="E33" s="130">
        <v>32</v>
      </c>
      <c r="S33" s="132" t="e">
        <f t="shared" ca="1" si="3"/>
        <v>#N/A</v>
      </c>
      <c r="W33">
        <v>32</v>
      </c>
      <c r="X33">
        <f>select!D71</f>
        <v>0</v>
      </c>
      <c r="Y33">
        <f ca="1">B1862</f>
        <v>0</v>
      </c>
      <c r="Z33" t="str">
        <f ca="1">T1862</f>
        <v/>
      </c>
      <c r="AA33">
        <f ca="1">U1862</f>
        <v>0</v>
      </c>
      <c r="AB33">
        <f t="shared" ca="1" si="4"/>
        <v>0</v>
      </c>
      <c r="AH33" t="s">
        <v>267</v>
      </c>
      <c r="AI33">
        <v>5.8500000000000002E-4</v>
      </c>
      <c r="AP33" s="135" t="str">
        <f>lang!A204</f>
        <v>Para reciclar: Materia prima de vidrio</v>
      </c>
      <c r="AQ33" s="81">
        <v>5.8614271550000003</v>
      </c>
      <c r="AR33" s="82" t="s">
        <v>24</v>
      </c>
    </row>
    <row r="34" spans="1:44" ht="18.600000000000001" customHeight="1" thickBot="1">
      <c r="A34" s="130">
        <f t="shared" si="5"/>
        <v>1</v>
      </c>
      <c r="E34" s="130">
        <v>33</v>
      </c>
      <c r="S34" s="132" t="e">
        <f t="shared" ca="1" si="3"/>
        <v>#N/A</v>
      </c>
      <c r="W34">
        <v>33</v>
      </c>
      <c r="X34">
        <f>select!D72</f>
        <v>0</v>
      </c>
      <c r="Y34">
        <f ca="1">B1922</f>
        <v>0</v>
      </c>
      <c r="Z34" t="str">
        <f ca="1">T1922</f>
        <v/>
      </c>
      <c r="AA34">
        <f ca="1">U1922</f>
        <v>0</v>
      </c>
      <c r="AB34">
        <f t="shared" ref="AB34:AB51" ca="1" si="6">AA34*X34</f>
        <v>0</v>
      </c>
      <c r="AH34" t="s">
        <v>269</v>
      </c>
      <c r="AI34">
        <v>0</v>
      </c>
      <c r="AP34" s="135" t="str">
        <f>lang!A205</f>
        <v>Para reciclar: materia prima de fibra de vidrio</v>
      </c>
      <c r="AQ34" s="81">
        <v>6.6048387100000001</v>
      </c>
      <c r="AR34" s="82" t="s">
        <v>24</v>
      </c>
    </row>
    <row r="35" spans="1:44" ht="18.600000000000001" customHeight="1" thickBot="1">
      <c r="A35" s="130">
        <f t="shared" si="5"/>
        <v>1</v>
      </c>
      <c r="E35" s="130">
        <v>34</v>
      </c>
      <c r="S35" s="132" t="e">
        <f t="shared" ca="1" si="3"/>
        <v>#N/A</v>
      </c>
      <c r="W35">
        <v>34</v>
      </c>
      <c r="X35">
        <f>select!D73</f>
        <v>0</v>
      </c>
      <c r="Y35">
        <f ca="1">B1982</f>
        <v>0</v>
      </c>
      <c r="Z35" t="str">
        <f ca="1">T1982</f>
        <v/>
      </c>
      <c r="AA35">
        <f ca="1">U1982</f>
        <v>0</v>
      </c>
      <c r="AB35">
        <f t="shared" ca="1" si="6"/>
        <v>0</v>
      </c>
      <c r="AH35" t="s">
        <v>271</v>
      </c>
      <c r="AI35">
        <v>0</v>
      </c>
      <c r="AP35" s="135" t="str">
        <f>lang!A206</f>
        <v>Reciclaje: materia prima para cemento</v>
      </c>
      <c r="AQ35" s="81">
        <v>52.072865010000001</v>
      </c>
      <c r="AR35" s="82" t="s">
        <v>24</v>
      </c>
    </row>
    <row r="36" spans="1:44" ht="18.600000000000001" customHeight="1" thickBot="1">
      <c r="A36" s="130">
        <f t="shared" si="5"/>
        <v>1</v>
      </c>
      <c r="E36" s="130">
        <v>35</v>
      </c>
      <c r="S36" s="132" t="e">
        <f t="shared" ca="1" si="3"/>
        <v>#N/A</v>
      </c>
      <c r="W36">
        <v>35</v>
      </c>
      <c r="X36">
        <f>select!D74</f>
        <v>0</v>
      </c>
      <c r="Y36">
        <f ca="1">B2042</f>
        <v>0</v>
      </c>
      <c r="Z36" t="str">
        <f ca="1">T2042</f>
        <v/>
      </c>
      <c r="AA36">
        <f ca="1">U2042</f>
        <v>0</v>
      </c>
      <c r="AB36">
        <f t="shared" ca="1" si="6"/>
        <v>0</v>
      </c>
      <c r="AH36" t="s">
        <v>273</v>
      </c>
      <c r="AI36">
        <v>5.7399999999999997E-4</v>
      </c>
      <c r="AP36" s="135" t="str">
        <f>lang!A207</f>
        <v>Para regeneración: astillas de madera.</v>
      </c>
      <c r="AQ36" s="81">
        <v>2.014114223</v>
      </c>
      <c r="AR36" s="82" t="s">
        <v>24</v>
      </c>
    </row>
    <row r="37" spans="1:44">
      <c r="A37" s="130">
        <f t="shared" si="5"/>
        <v>1</v>
      </c>
      <c r="E37" s="130">
        <v>36</v>
      </c>
      <c r="S37" s="132" t="e">
        <f t="shared" ca="1" si="3"/>
        <v>#N/A</v>
      </c>
      <c r="W37">
        <v>36</v>
      </c>
      <c r="X37">
        <f>select!D75</f>
        <v>0</v>
      </c>
      <c r="Y37">
        <f ca="1">B2102</f>
        <v>0</v>
      </c>
      <c r="Z37" t="str">
        <f ca="1">T2102</f>
        <v/>
      </c>
      <c r="AA37">
        <f ca="1">U2102</f>
        <v>0</v>
      </c>
      <c r="AB37">
        <f t="shared" ca="1" si="6"/>
        <v>0</v>
      </c>
      <c r="AH37" t="s">
        <v>275</v>
      </c>
      <c r="AI37">
        <v>4.08E-4</v>
      </c>
    </row>
    <row r="38" spans="1:44">
      <c r="A38" s="130">
        <f t="shared" si="5"/>
        <v>1</v>
      </c>
      <c r="E38" s="130">
        <v>37</v>
      </c>
      <c r="S38" s="132" t="e">
        <f t="shared" ca="1" si="3"/>
        <v>#N/A</v>
      </c>
      <c r="W38">
        <v>37</v>
      </c>
      <c r="X38">
        <f>select!D76</f>
        <v>0</v>
      </c>
      <c r="Y38">
        <f ca="1">B2162</f>
        <v>0</v>
      </c>
      <c r="Z38" t="str">
        <f ca="1">T2162</f>
        <v/>
      </c>
      <c r="AA38">
        <f ca="1">U2162</f>
        <v>0</v>
      </c>
      <c r="AB38">
        <f t="shared" ca="1" si="6"/>
        <v>0</v>
      </c>
      <c r="AH38" t="s">
        <v>276</v>
      </c>
      <c r="AI38">
        <v>0</v>
      </c>
    </row>
    <row r="39" spans="1:44">
      <c r="A39" s="130">
        <f t="shared" si="5"/>
        <v>1</v>
      </c>
      <c r="E39" s="130">
        <v>38</v>
      </c>
      <c r="S39" s="132" t="e">
        <f t="shared" ca="1" si="3"/>
        <v>#N/A</v>
      </c>
      <c r="W39">
        <v>38</v>
      </c>
      <c r="X39">
        <f>select!D77</f>
        <v>0</v>
      </c>
      <c r="Y39">
        <f ca="1">B2222</f>
        <v>0</v>
      </c>
      <c r="Z39" t="str">
        <f ca="1">T2222</f>
        <v/>
      </c>
      <c r="AA39">
        <f ca="1">U2222</f>
        <v>0</v>
      </c>
      <c r="AB39">
        <f t="shared" ca="1" si="6"/>
        <v>0</v>
      </c>
      <c r="AH39" t="s">
        <v>277</v>
      </c>
      <c r="AI39">
        <v>4.8000000000000001E-4</v>
      </c>
    </row>
    <row r="40" spans="1:44">
      <c r="A40" s="130">
        <f t="shared" si="5"/>
        <v>1</v>
      </c>
      <c r="E40" s="130">
        <v>39</v>
      </c>
      <c r="S40" s="132" t="e">
        <f t="shared" ca="1" si="3"/>
        <v>#N/A</v>
      </c>
      <c r="W40">
        <v>39</v>
      </c>
      <c r="X40">
        <f>select!D78</f>
        <v>0</v>
      </c>
      <c r="Y40">
        <f ca="1">B2282</f>
        <v>0</v>
      </c>
      <c r="Z40" t="str">
        <f ca="1">T2282</f>
        <v/>
      </c>
      <c r="AA40">
        <f ca="1">U2282</f>
        <v>0</v>
      </c>
      <c r="AB40">
        <f t="shared" ca="1" si="6"/>
        <v>0</v>
      </c>
      <c r="AH40" t="s">
        <v>278</v>
      </c>
      <c r="AI40">
        <v>3.6999999999999999E-4</v>
      </c>
    </row>
    <row r="41" spans="1:44">
      <c r="A41" s="130">
        <f t="shared" si="5"/>
        <v>1</v>
      </c>
      <c r="E41" s="130">
        <v>40</v>
      </c>
      <c r="S41" s="132" t="e">
        <f t="shared" ca="1" si="3"/>
        <v>#N/A</v>
      </c>
      <c r="W41">
        <v>40</v>
      </c>
      <c r="X41">
        <f>select!D79</f>
        <v>0</v>
      </c>
      <c r="Y41">
        <f ca="1">B2342</f>
        <v>0</v>
      </c>
      <c r="Z41" t="str">
        <f ca="1">T2342</f>
        <v/>
      </c>
      <c r="AA41">
        <f ca="1">U2342</f>
        <v>0</v>
      </c>
      <c r="AB41">
        <f t="shared" ca="1" si="6"/>
        <v>0</v>
      </c>
      <c r="AH41" t="s">
        <v>279</v>
      </c>
      <c r="AI41">
        <v>7.0500000000000001E-4</v>
      </c>
    </row>
    <row r="42" spans="1:44">
      <c r="A42" s="130">
        <f t="shared" si="5"/>
        <v>1</v>
      </c>
      <c r="E42" s="130">
        <v>41</v>
      </c>
      <c r="S42" s="132" t="e">
        <f t="shared" ca="1" si="3"/>
        <v>#N/A</v>
      </c>
      <c r="W42">
        <v>41</v>
      </c>
      <c r="X42">
        <f>select!D80</f>
        <v>0</v>
      </c>
      <c r="Y42">
        <f ca="1">B2402</f>
        <v>0</v>
      </c>
      <c r="Z42" t="str">
        <f ca="1">T2402</f>
        <v/>
      </c>
      <c r="AA42">
        <f ca="1">U2402</f>
        <v>0</v>
      </c>
      <c r="AB42">
        <f t="shared" ca="1" si="6"/>
        <v>0</v>
      </c>
      <c r="AH42" t="s">
        <v>280</v>
      </c>
      <c r="AI42">
        <v>0</v>
      </c>
    </row>
    <row r="43" spans="1:44">
      <c r="A43" s="130">
        <f t="shared" si="5"/>
        <v>1</v>
      </c>
      <c r="E43" s="130">
        <v>42</v>
      </c>
      <c r="S43" s="132" t="e">
        <f t="shared" ca="1" si="3"/>
        <v>#N/A</v>
      </c>
      <c r="W43">
        <v>42</v>
      </c>
      <c r="X43">
        <f>select!D81</f>
        <v>0</v>
      </c>
      <c r="Y43">
        <f ca="1">B2462</f>
        <v>0</v>
      </c>
      <c r="Z43" t="str">
        <f ca="1">T2462</f>
        <v/>
      </c>
      <c r="AA43">
        <f ca="1">U2462</f>
        <v>0</v>
      </c>
      <c r="AB43">
        <f t="shared" ca="1" si="6"/>
        <v>0</v>
      </c>
      <c r="AH43" t="s">
        <v>281</v>
      </c>
      <c r="AI43">
        <v>5.3600000000000002E-4</v>
      </c>
    </row>
    <row r="44" spans="1:44">
      <c r="A44" s="130">
        <f t="shared" si="5"/>
        <v>1</v>
      </c>
      <c r="E44" s="130">
        <v>43</v>
      </c>
      <c r="S44" s="132" t="e">
        <f t="shared" ca="1" si="3"/>
        <v>#N/A</v>
      </c>
      <c r="W44">
        <v>43</v>
      </c>
      <c r="X44">
        <f>select!D82</f>
        <v>0</v>
      </c>
      <c r="Y44">
        <f ca="1">B2522</f>
        <v>0</v>
      </c>
      <c r="Z44" t="str">
        <f ca="1">T2522</f>
        <v/>
      </c>
      <c r="AA44">
        <f ca="1">U2522</f>
        <v>0</v>
      </c>
      <c r="AB44">
        <f t="shared" ca="1" si="6"/>
        <v>0</v>
      </c>
      <c r="AH44" t="s">
        <v>282</v>
      </c>
      <c r="AI44">
        <v>4.08E-4</v>
      </c>
    </row>
    <row r="45" spans="1:44">
      <c r="A45" s="130">
        <f t="shared" si="5"/>
        <v>1</v>
      </c>
      <c r="E45" s="130">
        <v>44</v>
      </c>
      <c r="S45" s="132" t="e">
        <f t="shared" ca="1" si="3"/>
        <v>#N/A</v>
      </c>
      <c r="W45">
        <v>44</v>
      </c>
      <c r="X45">
        <f>select!D83</f>
        <v>0</v>
      </c>
      <c r="Y45">
        <f ca="1">B2582</f>
        <v>0</v>
      </c>
      <c r="Z45" t="str">
        <f ca="1">T2582</f>
        <v/>
      </c>
      <c r="AA45">
        <f ca="1">U2582</f>
        <v>0</v>
      </c>
      <c r="AB45">
        <f t="shared" ca="1" si="6"/>
        <v>0</v>
      </c>
      <c r="AH45" t="s">
        <v>283</v>
      </c>
      <c r="AI45">
        <v>4.3199999999999998E-4</v>
      </c>
    </row>
    <row r="46" spans="1:44">
      <c r="A46" s="130">
        <f t="shared" si="5"/>
        <v>1</v>
      </c>
      <c r="E46" s="130">
        <v>45</v>
      </c>
      <c r="S46" s="132" t="e">
        <f t="shared" ca="1" si="3"/>
        <v>#N/A</v>
      </c>
      <c r="W46">
        <v>45</v>
      </c>
      <c r="X46">
        <f>select!D84</f>
        <v>0</v>
      </c>
      <c r="Y46">
        <f ca="1">B2642</f>
        <v>0</v>
      </c>
      <c r="Z46" t="str">
        <f ca="1">T2642</f>
        <v/>
      </c>
      <c r="AA46">
        <f ca="1">U2642</f>
        <v>0</v>
      </c>
      <c r="AB46">
        <f t="shared" ca="1" si="6"/>
        <v>0</v>
      </c>
      <c r="AH46" t="s">
        <v>284</v>
      </c>
      <c r="AI46">
        <v>0</v>
      </c>
    </row>
    <row r="47" spans="1:44">
      <c r="A47" s="130">
        <f t="shared" si="5"/>
        <v>1</v>
      </c>
      <c r="E47" s="130">
        <v>46</v>
      </c>
      <c r="S47" s="132" t="e">
        <f t="shared" ca="1" si="3"/>
        <v>#N/A</v>
      </c>
      <c r="W47">
        <v>46</v>
      </c>
      <c r="X47">
        <f>select!D85</f>
        <v>0</v>
      </c>
      <c r="Y47">
        <f ca="1">B2702</f>
        <v>0</v>
      </c>
      <c r="Z47" t="str">
        <f ca="1">T2702</f>
        <v/>
      </c>
      <c r="AA47">
        <f ca="1">U2702</f>
        <v>0</v>
      </c>
      <c r="AB47">
        <f t="shared" ca="1" si="6"/>
        <v>0</v>
      </c>
      <c r="AH47" t="s">
        <v>285</v>
      </c>
      <c r="AI47">
        <v>3.6400000000000001E-4</v>
      </c>
    </row>
    <row r="48" spans="1:44">
      <c r="A48" s="130">
        <f t="shared" si="5"/>
        <v>1</v>
      </c>
      <c r="E48" s="130">
        <v>47</v>
      </c>
      <c r="S48" s="132" t="e">
        <f t="shared" ca="1" si="3"/>
        <v>#N/A</v>
      </c>
      <c r="W48">
        <v>47</v>
      </c>
      <c r="X48">
        <f>select!D86</f>
        <v>0</v>
      </c>
      <c r="Y48">
        <f ca="1">B2762</f>
        <v>0</v>
      </c>
      <c r="Z48" t="str">
        <f ca="1">T2762</f>
        <v/>
      </c>
      <c r="AA48">
        <f ca="1">U2762</f>
        <v>0</v>
      </c>
      <c r="AB48">
        <f t="shared" ca="1" si="6"/>
        <v>0</v>
      </c>
      <c r="AH48" t="s">
        <v>286</v>
      </c>
      <c r="AI48">
        <v>6.5200000000000002E-4</v>
      </c>
    </row>
    <row r="49" spans="1:35">
      <c r="A49" s="130">
        <f t="shared" si="5"/>
        <v>1</v>
      </c>
      <c r="E49" s="130">
        <v>48</v>
      </c>
      <c r="S49" s="132" t="e">
        <f t="shared" ca="1" si="3"/>
        <v>#N/A</v>
      </c>
      <c r="W49">
        <v>48</v>
      </c>
      <c r="X49">
        <f>select!D87</f>
        <v>0</v>
      </c>
      <c r="Y49">
        <f ca="1">B2822</f>
        <v>0</v>
      </c>
      <c r="Z49" t="str">
        <f ca="1">T2822</f>
        <v/>
      </c>
      <c r="AA49">
        <f ca="1">U2822</f>
        <v>0</v>
      </c>
      <c r="AB49">
        <f t="shared" ca="1" si="6"/>
        <v>0</v>
      </c>
      <c r="AH49" t="s">
        <v>287</v>
      </c>
      <c r="AI49">
        <v>4.55E-4</v>
      </c>
    </row>
    <row r="50" spans="1:35">
      <c r="A50" s="130">
        <f t="shared" si="5"/>
        <v>1</v>
      </c>
      <c r="E50" s="130">
        <v>49</v>
      </c>
      <c r="S50" s="132" t="e">
        <f t="shared" ca="1" si="3"/>
        <v>#N/A</v>
      </c>
      <c r="W50">
        <v>49</v>
      </c>
      <c r="X50">
        <f>select!D88</f>
        <v>0</v>
      </c>
      <c r="Y50">
        <f ca="1">B2882</f>
        <v>0</v>
      </c>
      <c r="Z50" t="str">
        <f ca="1">T2882</f>
        <v/>
      </c>
      <c r="AA50">
        <f ca="1">U2882</f>
        <v>0</v>
      </c>
      <c r="AB50">
        <f t="shared" ca="1" si="6"/>
        <v>0</v>
      </c>
      <c r="AH50" t="s">
        <v>288</v>
      </c>
      <c r="AI50">
        <v>3.3599999999999998E-4</v>
      </c>
    </row>
    <row r="51" spans="1:35">
      <c r="A51" s="130">
        <f t="shared" si="5"/>
        <v>1</v>
      </c>
      <c r="E51" s="130">
        <v>50</v>
      </c>
      <c r="S51" s="132" t="e">
        <f t="shared" ca="1" si="3"/>
        <v>#N/A</v>
      </c>
      <c r="W51">
        <v>50</v>
      </c>
      <c r="X51">
        <f>select!D89</f>
        <v>0</v>
      </c>
      <c r="Y51">
        <f ca="1">B2942</f>
        <v>0</v>
      </c>
      <c r="Z51" t="str">
        <f ca="1">T2942</f>
        <v/>
      </c>
      <c r="AA51">
        <f ca="1">U2942</f>
        <v>0</v>
      </c>
      <c r="AB51">
        <f t="shared" ca="1" si="6"/>
        <v>0</v>
      </c>
      <c r="AH51" t="s">
        <v>289</v>
      </c>
      <c r="AI51">
        <v>4.7199999999999998E-4</v>
      </c>
    </row>
    <row r="52" spans="1:35">
      <c r="A52" s="130">
        <f t="shared" si="5"/>
        <v>1</v>
      </c>
      <c r="E52" s="130">
        <v>51</v>
      </c>
      <c r="S52" s="132" t="e">
        <f t="shared" ca="1" si="3"/>
        <v>#N/A</v>
      </c>
      <c r="AH52" t="s">
        <v>290</v>
      </c>
      <c r="AI52">
        <v>0</v>
      </c>
    </row>
    <row r="53" spans="1:35">
      <c r="A53" s="130">
        <f t="shared" si="5"/>
        <v>1</v>
      </c>
      <c r="E53" s="130">
        <v>52</v>
      </c>
      <c r="S53" s="132" t="e">
        <f t="shared" ca="1" si="3"/>
        <v>#N/A</v>
      </c>
      <c r="AH53" t="s">
        <v>291</v>
      </c>
      <c r="AI53">
        <v>0</v>
      </c>
    </row>
    <row r="54" spans="1:35">
      <c r="AH54" t="s">
        <v>292</v>
      </c>
      <c r="AI54">
        <v>4.8000000000000001E-4</v>
      </c>
    </row>
    <row r="55" spans="1:35">
      <c r="AH55" t="s">
        <v>293</v>
      </c>
      <c r="AI55">
        <v>5.13E-4</v>
      </c>
    </row>
    <row r="56" spans="1:35">
      <c r="AH56" t="s">
        <v>294</v>
      </c>
      <c r="AI56">
        <v>0</v>
      </c>
    </row>
    <row r="57" spans="1:35">
      <c r="AH57" t="s">
        <v>295</v>
      </c>
      <c r="AI57">
        <v>0</v>
      </c>
    </row>
    <row r="58" spans="1:35">
      <c r="AH58" t="s">
        <v>296</v>
      </c>
      <c r="AI58">
        <v>0</v>
      </c>
    </row>
    <row r="59" spans="1:35">
      <c r="AH59" t="s">
        <v>297</v>
      </c>
      <c r="AI59">
        <v>4.8200000000000001E-4</v>
      </c>
    </row>
    <row r="60" spans="1:35">
      <c r="AH60" t="s">
        <v>298</v>
      </c>
      <c r="AI60">
        <v>5.7700000000000004E-4</v>
      </c>
    </row>
    <row r="61" spans="1:35">
      <c r="AH61" t="s">
        <v>299</v>
      </c>
      <c r="AI61">
        <v>4.8200000000000001E-4</v>
      </c>
    </row>
    <row r="62" spans="1:35">
      <c r="A62" s="130">
        <f>(ROW()+58)/60</f>
        <v>2</v>
      </c>
      <c r="B62" s="131" t="str">
        <f ca="1">INDIRECT("select!E"&amp;TEXT($B$1+A62,"#"))</f>
        <v>achat</v>
      </c>
      <c r="C62" s="130" t="e">
        <f ca="1">VLOOKUP(B62,$A$3181:$D$3190,4,0)</f>
        <v>#N/A</v>
      </c>
      <c r="D62" s="130" t="e">
        <f ca="1">VLOOKUP(B62,$A$3181:$D$3190,3,0)</f>
        <v>#N/A</v>
      </c>
      <c r="E62" s="130">
        <v>1</v>
      </c>
      <c r="F62" s="132" t="e">
        <f t="shared" ref="F62:F84" ca="1" si="7">IF(E62&lt;=INDIRECT("D$"&amp;TEXT(ROW()-E62+1,"#")),INDIRECT("E$"&amp;TEXT($F$1+INDIRECT("C$"&amp;TEXT(ROW()-E62+1,"#"))+E62-1,"#")),"")</f>
        <v>#N/A</v>
      </c>
      <c r="G62" s="131" t="str">
        <f ca="1">INDIRECT("select!G"&amp;TEXT($B$1+A62,"#"))</f>
        <v>Produits en céramique, argile et pierre</v>
      </c>
      <c r="H62" s="130" t="e">
        <f ca="1">VLOOKUP(G62,E$3181:G$3219,3,0)</f>
        <v>#N/A</v>
      </c>
      <c r="I62" s="130" t="e">
        <f ca="1">VLOOKUP(G62,E$3181:G$3219,2,0)</f>
        <v>#N/A</v>
      </c>
      <c r="J62" s="132" t="e">
        <f t="shared" ref="J62:J70" ca="1" si="8">IF(E62&lt;=INDIRECT("I$"&amp;TEXT(ROW()-E62+1,"#")),INDIRECT("H$"&amp;TEXT($F$1+INDIRECT("H$"&amp;TEXT(ROW()-E62+1,"#"))+E62-1,"#")),"")</f>
        <v>#N/A</v>
      </c>
      <c r="K62" s="133" t="str">
        <f ca="1">INDIRECT("select!H"&amp;TEXT($B$1+A62,"#"))</f>
        <v>céramique</v>
      </c>
      <c r="L62" s="130" t="e">
        <f ca="1">VLOOKUP(K62,H$3181:J$3287,3,0)</f>
        <v>#N/A</v>
      </c>
      <c r="M62" s="130" t="e">
        <f ca="1">VLOOKUP(K62,H$3181:J$3287,2,0)</f>
        <v>#N/A</v>
      </c>
      <c r="N62" s="132" t="e">
        <f t="shared" ref="N62:N84" ca="1" si="9">IF(E62&lt;=INDIRECT("M$"&amp;TEXT(ROW()-E62+1,"#")),INDIRECT("K$"&amp;TEXT($F$1+INDIRECT("L$"&amp;TEXT(ROW()-E62+1,"#"))+E62-1,"#")),"")</f>
        <v>#N/A</v>
      </c>
      <c r="O62" s="133" t="str">
        <f ca="1">INDIRECT("select!I"&amp;TEXT($B$1+A62,"#"))</f>
        <v>céramique</v>
      </c>
      <c r="Q62" s="130" t="e">
        <f ca="1">VLOOKUP(O62,K$3181:O$3570,5,0)</f>
        <v>#N/A</v>
      </c>
      <c r="R62" s="130" t="e">
        <f ca="1">VLOOKUP(O62,K$3181:O$3570,4,0)</f>
        <v>#N/A</v>
      </c>
      <c r="S62" s="132" t="e">
        <f t="shared" ref="S62:S113" ca="1" si="10">IF(E62&lt;=INDIRECT("R$"&amp;TEXT(ROW()-E62+1,"#")),INDIRECT("P$"&amp;TEXT($F$1+INDIRECT("Q$"&amp;TEXT(ROW()-E62+1,"#"))+E62-1,"#")),"")</f>
        <v>#N/A</v>
      </c>
      <c r="T62" s="130" t="str">
        <f ca="1">IFERROR(VLOOKUP(O62,K$3181:O$3570,2,0),"")</f>
        <v/>
      </c>
      <c r="U62">
        <f ca="1">IFERROR(VLOOKUP(O62,K$3181:O$3570,3,0),0)</f>
        <v>0</v>
      </c>
      <c r="AH62" t="s">
        <v>300</v>
      </c>
      <c r="AI62">
        <v>0</v>
      </c>
    </row>
    <row r="63" spans="1:35">
      <c r="A63" s="130">
        <f t="shared" ref="A63:A113" si="11">A62</f>
        <v>2</v>
      </c>
      <c r="E63" s="130">
        <v>2</v>
      </c>
      <c r="F63" s="132" t="e">
        <f t="shared" ca="1" si="7"/>
        <v>#N/A</v>
      </c>
      <c r="J63" s="132" t="e">
        <f t="shared" ca="1" si="8"/>
        <v>#N/A</v>
      </c>
      <c r="N63" s="132" t="e">
        <f t="shared" ca="1" si="9"/>
        <v>#N/A</v>
      </c>
      <c r="S63" s="132" t="e">
        <f t="shared" ca="1" si="10"/>
        <v>#N/A</v>
      </c>
      <c r="AH63" t="s">
        <v>301</v>
      </c>
      <c r="AI63">
        <v>5.31E-4</v>
      </c>
    </row>
    <row r="64" spans="1:35">
      <c r="A64" s="130">
        <f t="shared" si="11"/>
        <v>2</v>
      </c>
      <c r="E64" s="130">
        <v>3</v>
      </c>
      <c r="F64" s="132" t="e">
        <f t="shared" ca="1" si="7"/>
        <v>#N/A</v>
      </c>
      <c r="J64" s="132" t="e">
        <f t="shared" ca="1" si="8"/>
        <v>#N/A</v>
      </c>
      <c r="N64" s="132" t="e">
        <f t="shared" ca="1" si="9"/>
        <v>#N/A</v>
      </c>
      <c r="S64" s="132" t="e">
        <f t="shared" ca="1" si="10"/>
        <v>#N/A</v>
      </c>
      <c r="AH64" t="s">
        <v>302</v>
      </c>
      <c r="AI64">
        <v>5.3799999999999996E-4</v>
      </c>
    </row>
    <row r="65" spans="1:35">
      <c r="A65" s="130">
        <f t="shared" si="11"/>
        <v>2</v>
      </c>
      <c r="E65" s="130">
        <v>4</v>
      </c>
      <c r="F65" s="132" t="e">
        <f t="shared" ca="1" si="7"/>
        <v>#N/A</v>
      </c>
      <c r="J65" s="132" t="e">
        <f t="shared" ca="1" si="8"/>
        <v>#N/A</v>
      </c>
      <c r="N65" s="132" t="e">
        <f t="shared" ca="1" si="9"/>
        <v>#N/A</v>
      </c>
      <c r="S65" s="132" t="e">
        <f t="shared" ca="1" si="10"/>
        <v>#N/A</v>
      </c>
      <c r="AH65" t="s">
        <v>303</v>
      </c>
      <c r="AI65">
        <v>5.2400000000000005E-4</v>
      </c>
    </row>
    <row r="66" spans="1:35">
      <c r="A66" s="130">
        <f t="shared" si="11"/>
        <v>2</v>
      </c>
      <c r="E66" s="130">
        <v>5</v>
      </c>
      <c r="F66" s="132" t="e">
        <f t="shared" ca="1" si="7"/>
        <v>#N/A</v>
      </c>
      <c r="J66" s="132" t="e">
        <f t="shared" ca="1" si="8"/>
        <v>#N/A</v>
      </c>
      <c r="N66" s="132" t="e">
        <f t="shared" ca="1" si="9"/>
        <v>#N/A</v>
      </c>
      <c r="S66" s="132" t="e">
        <f t="shared" ca="1" si="10"/>
        <v>#N/A</v>
      </c>
      <c r="AH66" t="s">
        <v>304</v>
      </c>
      <c r="AI66">
        <v>5.2999999999999998E-4</v>
      </c>
    </row>
    <row r="67" spans="1:35">
      <c r="A67" s="130">
        <f t="shared" si="11"/>
        <v>2</v>
      </c>
      <c r="E67" s="130">
        <v>6</v>
      </c>
      <c r="F67" s="132" t="e">
        <f t="shared" ca="1" si="7"/>
        <v>#N/A</v>
      </c>
      <c r="J67" s="132" t="e">
        <f t="shared" ca="1" si="8"/>
        <v>#N/A</v>
      </c>
      <c r="N67" s="132" t="e">
        <f t="shared" ca="1" si="9"/>
        <v>#N/A</v>
      </c>
      <c r="S67" s="132" t="e">
        <f t="shared" ca="1" si="10"/>
        <v>#N/A</v>
      </c>
      <c r="AH67" t="s">
        <v>305</v>
      </c>
      <c r="AI67">
        <v>0</v>
      </c>
    </row>
    <row r="68" spans="1:35">
      <c r="A68" s="130">
        <f t="shared" si="11"/>
        <v>2</v>
      </c>
      <c r="E68" s="130">
        <v>7</v>
      </c>
      <c r="F68" s="132" t="e">
        <f t="shared" ca="1" si="7"/>
        <v>#N/A</v>
      </c>
      <c r="J68" s="132" t="e">
        <f t="shared" ca="1" si="8"/>
        <v>#N/A</v>
      </c>
      <c r="N68" s="132" t="e">
        <f t="shared" ca="1" si="9"/>
        <v>#N/A</v>
      </c>
      <c r="S68" s="132" t="e">
        <f t="shared" ca="1" si="10"/>
        <v>#N/A</v>
      </c>
      <c r="AH68" t="s">
        <v>306</v>
      </c>
      <c r="AI68">
        <v>5.2599999999999999E-4</v>
      </c>
    </row>
    <row r="69" spans="1:35">
      <c r="A69" s="130">
        <f t="shared" si="11"/>
        <v>2</v>
      </c>
      <c r="E69" s="130">
        <v>8</v>
      </c>
      <c r="F69" s="132" t="e">
        <f t="shared" ca="1" si="7"/>
        <v>#N/A</v>
      </c>
      <c r="J69" s="132" t="e">
        <f t="shared" ca="1" si="8"/>
        <v>#N/A</v>
      </c>
      <c r="N69" s="132" t="e">
        <f t="shared" ca="1" si="9"/>
        <v>#N/A</v>
      </c>
      <c r="S69" s="132" t="e">
        <f t="shared" ca="1" si="10"/>
        <v>#N/A</v>
      </c>
      <c r="AH69" t="s">
        <v>307</v>
      </c>
      <c r="AI69" t="s">
        <v>308</v>
      </c>
    </row>
    <row r="70" spans="1:35">
      <c r="A70" s="130">
        <f t="shared" si="11"/>
        <v>2</v>
      </c>
      <c r="E70" s="130">
        <v>9</v>
      </c>
      <c r="F70" s="132" t="e">
        <f t="shared" ca="1" si="7"/>
        <v>#N/A</v>
      </c>
      <c r="J70" s="132" t="e">
        <f t="shared" ca="1" si="8"/>
        <v>#N/A</v>
      </c>
      <c r="N70" s="132" t="e">
        <f t="shared" ca="1" si="9"/>
        <v>#N/A</v>
      </c>
      <c r="S70" s="132" t="e">
        <f t="shared" ca="1" si="10"/>
        <v>#N/A</v>
      </c>
      <c r="AH70" t="s">
        <v>309</v>
      </c>
      <c r="AI70">
        <v>5.1599999999999997E-4</v>
      </c>
    </row>
    <row r="71" spans="1:35">
      <c r="A71" s="130">
        <f t="shared" si="11"/>
        <v>2</v>
      </c>
      <c r="E71" s="130">
        <v>10</v>
      </c>
      <c r="F71" s="132" t="e">
        <f t="shared" ca="1" si="7"/>
        <v>#N/A</v>
      </c>
      <c r="N71" s="132" t="e">
        <f t="shared" ca="1" si="9"/>
        <v>#N/A</v>
      </c>
      <c r="S71" s="132" t="e">
        <f t="shared" ca="1" si="10"/>
        <v>#N/A</v>
      </c>
      <c r="AH71" t="s">
        <v>310</v>
      </c>
      <c r="AI71">
        <v>3.39E-4</v>
      </c>
    </row>
    <row r="72" spans="1:35">
      <c r="A72" s="130">
        <f t="shared" si="11"/>
        <v>2</v>
      </c>
      <c r="E72" s="130">
        <v>11</v>
      </c>
      <c r="F72" s="132" t="e">
        <f t="shared" ca="1" si="7"/>
        <v>#N/A</v>
      </c>
      <c r="N72" s="132" t="e">
        <f t="shared" ca="1" si="9"/>
        <v>#N/A</v>
      </c>
      <c r="S72" s="132" t="e">
        <f t="shared" ca="1" si="10"/>
        <v>#N/A</v>
      </c>
      <c r="AH72" t="s">
        <v>311</v>
      </c>
      <c r="AI72">
        <v>4.8299999999999998E-4</v>
      </c>
    </row>
    <row r="73" spans="1:35">
      <c r="A73" s="130">
        <f t="shared" si="11"/>
        <v>2</v>
      </c>
      <c r="E73" s="130">
        <v>12</v>
      </c>
      <c r="F73" s="132" t="e">
        <f t="shared" ca="1" si="7"/>
        <v>#N/A</v>
      </c>
      <c r="N73" s="132" t="e">
        <f t="shared" ca="1" si="9"/>
        <v>#N/A</v>
      </c>
      <c r="S73" s="132" t="e">
        <f t="shared" ca="1" si="10"/>
        <v>#N/A</v>
      </c>
      <c r="AH73" t="s">
        <v>312</v>
      </c>
      <c r="AI73">
        <v>4.0099999999999999E-4</v>
      </c>
    </row>
    <row r="74" spans="1:35">
      <c r="A74" s="130">
        <f t="shared" si="11"/>
        <v>2</v>
      </c>
      <c r="E74" s="130">
        <v>13</v>
      </c>
      <c r="F74" s="132" t="e">
        <f t="shared" ca="1" si="7"/>
        <v>#N/A</v>
      </c>
      <c r="N74" s="132" t="e">
        <f t="shared" ca="1" si="9"/>
        <v>#N/A</v>
      </c>
      <c r="S74" s="132" t="e">
        <f t="shared" ca="1" si="10"/>
        <v>#N/A</v>
      </c>
      <c r="AH74" t="s">
        <v>313</v>
      </c>
      <c r="AI74">
        <v>4.17E-4</v>
      </c>
    </row>
    <row r="75" spans="1:35">
      <c r="A75" s="130">
        <f t="shared" si="11"/>
        <v>2</v>
      </c>
      <c r="E75" s="130">
        <v>14</v>
      </c>
      <c r="F75" s="132" t="e">
        <f t="shared" ca="1" si="7"/>
        <v>#N/A</v>
      </c>
      <c r="N75" s="132" t="e">
        <f t="shared" ca="1" si="9"/>
        <v>#N/A</v>
      </c>
      <c r="S75" s="132" t="e">
        <f t="shared" ca="1" si="10"/>
        <v>#N/A</v>
      </c>
      <c r="AH75" t="s">
        <v>314</v>
      </c>
      <c r="AI75">
        <v>5.9400000000000002E-4</v>
      </c>
    </row>
    <row r="76" spans="1:35">
      <c r="A76" s="130">
        <f t="shared" si="11"/>
        <v>2</v>
      </c>
      <c r="E76" s="130">
        <v>15</v>
      </c>
      <c r="F76" s="132" t="e">
        <f t="shared" ca="1" si="7"/>
        <v>#N/A</v>
      </c>
      <c r="N76" s="132" t="e">
        <f t="shared" ca="1" si="9"/>
        <v>#N/A</v>
      </c>
      <c r="S76" s="132" t="e">
        <f t="shared" ca="1" si="10"/>
        <v>#N/A</v>
      </c>
      <c r="AH76" t="s">
        <v>315</v>
      </c>
      <c r="AI76">
        <v>4.6799999999999999E-4</v>
      </c>
    </row>
    <row r="77" spans="1:35">
      <c r="A77" s="130">
        <f t="shared" si="11"/>
        <v>2</v>
      </c>
      <c r="E77" s="130">
        <v>16</v>
      </c>
      <c r="F77" s="132" t="e">
        <f t="shared" ca="1" si="7"/>
        <v>#N/A</v>
      </c>
      <c r="N77" s="132" t="e">
        <f t="shared" ca="1" si="9"/>
        <v>#N/A</v>
      </c>
      <c r="S77" s="132" t="e">
        <f t="shared" ca="1" si="10"/>
        <v>#N/A</v>
      </c>
      <c r="AH77" t="s">
        <v>316</v>
      </c>
      <c r="AI77">
        <v>5.2899999999999996E-4</v>
      </c>
    </row>
    <row r="78" spans="1:35">
      <c r="A78" s="130">
        <f t="shared" si="11"/>
        <v>2</v>
      </c>
      <c r="E78" s="130">
        <v>17</v>
      </c>
      <c r="F78" s="132" t="e">
        <f t="shared" ca="1" si="7"/>
        <v>#N/A</v>
      </c>
      <c r="N78" s="132" t="e">
        <f t="shared" ca="1" si="9"/>
        <v>#N/A</v>
      </c>
      <c r="S78" s="132" t="e">
        <f t="shared" ca="1" si="10"/>
        <v>#N/A</v>
      </c>
      <c r="AH78" t="s">
        <v>317</v>
      </c>
      <c r="AI78">
        <v>5.4500000000000002E-4</v>
      </c>
    </row>
    <row r="79" spans="1:35">
      <c r="A79" s="130">
        <f t="shared" si="11"/>
        <v>2</v>
      </c>
      <c r="E79" s="130">
        <v>18</v>
      </c>
      <c r="F79" s="132" t="e">
        <f t="shared" ca="1" si="7"/>
        <v>#N/A</v>
      </c>
      <c r="N79" s="132" t="e">
        <f t="shared" ca="1" si="9"/>
        <v>#N/A</v>
      </c>
      <c r="S79" s="132" t="e">
        <f t="shared" ca="1" si="10"/>
        <v>#N/A</v>
      </c>
      <c r="AH79" t="s">
        <v>318</v>
      </c>
      <c r="AI79">
        <v>5.04E-4</v>
      </c>
    </row>
    <row r="80" spans="1:35">
      <c r="A80" s="130">
        <f t="shared" si="11"/>
        <v>2</v>
      </c>
      <c r="E80" s="130">
        <v>19</v>
      </c>
      <c r="F80" s="132" t="e">
        <f t="shared" ca="1" si="7"/>
        <v>#N/A</v>
      </c>
      <c r="N80" s="132" t="e">
        <f t="shared" ca="1" si="9"/>
        <v>#N/A</v>
      </c>
      <c r="S80" s="132" t="e">
        <f t="shared" ca="1" si="10"/>
        <v>#N/A</v>
      </c>
      <c r="AH80" t="s">
        <v>319</v>
      </c>
      <c r="AI80">
        <v>0</v>
      </c>
    </row>
    <row r="81" spans="1:35">
      <c r="A81" s="130">
        <f t="shared" si="11"/>
        <v>2</v>
      </c>
      <c r="E81" s="130">
        <v>20</v>
      </c>
      <c r="F81" s="132" t="e">
        <f t="shared" ca="1" si="7"/>
        <v>#N/A</v>
      </c>
      <c r="N81" s="132" t="e">
        <f t="shared" ca="1" si="9"/>
        <v>#N/A</v>
      </c>
      <c r="S81" s="132" t="e">
        <f t="shared" ca="1" si="10"/>
        <v>#N/A</v>
      </c>
      <c r="AH81" t="s">
        <v>320</v>
      </c>
      <c r="AI81">
        <v>4.9899999999999999E-4</v>
      </c>
    </row>
    <row r="82" spans="1:35">
      <c r="A82" s="130">
        <f t="shared" si="11"/>
        <v>2</v>
      </c>
      <c r="E82" s="130">
        <v>21</v>
      </c>
      <c r="F82" s="132" t="e">
        <f t="shared" ca="1" si="7"/>
        <v>#N/A</v>
      </c>
      <c r="N82" s="132" t="e">
        <f t="shared" ca="1" si="9"/>
        <v>#N/A</v>
      </c>
      <c r="S82" s="132" t="e">
        <f t="shared" ca="1" si="10"/>
        <v>#N/A</v>
      </c>
      <c r="AH82" t="s">
        <v>321</v>
      </c>
      <c r="AI82">
        <v>5.44E-4</v>
      </c>
    </row>
    <row r="83" spans="1:35">
      <c r="A83" s="130">
        <f t="shared" si="11"/>
        <v>2</v>
      </c>
      <c r="E83" s="130">
        <v>22</v>
      </c>
      <c r="F83" s="132" t="e">
        <f t="shared" ca="1" si="7"/>
        <v>#N/A</v>
      </c>
      <c r="N83" s="132" t="e">
        <f t="shared" ca="1" si="9"/>
        <v>#N/A</v>
      </c>
      <c r="S83" s="132" t="e">
        <f t="shared" ca="1" si="10"/>
        <v>#N/A</v>
      </c>
      <c r="AH83" t="s">
        <v>322</v>
      </c>
      <c r="AI83">
        <v>0</v>
      </c>
    </row>
    <row r="84" spans="1:35">
      <c r="A84" s="130">
        <f t="shared" si="11"/>
        <v>2</v>
      </c>
      <c r="E84" s="130">
        <v>23</v>
      </c>
      <c r="F84" s="132" t="e">
        <f t="shared" ca="1" si="7"/>
        <v>#N/A</v>
      </c>
      <c r="N84" s="132" t="e">
        <f t="shared" ca="1" si="9"/>
        <v>#N/A</v>
      </c>
      <c r="S84" s="132" t="e">
        <f t="shared" ca="1" si="10"/>
        <v>#N/A</v>
      </c>
      <c r="AH84" t="s">
        <v>323</v>
      </c>
      <c r="AI84">
        <v>3.4900000000000003E-4</v>
      </c>
    </row>
    <row r="85" spans="1:35">
      <c r="A85" s="130">
        <f t="shared" si="11"/>
        <v>2</v>
      </c>
      <c r="E85" s="130">
        <v>24</v>
      </c>
      <c r="S85" s="132" t="e">
        <f t="shared" ca="1" si="10"/>
        <v>#N/A</v>
      </c>
      <c r="AH85" t="s">
        <v>324</v>
      </c>
      <c r="AI85">
        <v>3.5399999999999999E-4</v>
      </c>
    </row>
    <row r="86" spans="1:35">
      <c r="A86" s="130">
        <f t="shared" si="11"/>
        <v>2</v>
      </c>
      <c r="E86" s="130">
        <v>25</v>
      </c>
      <c r="S86" s="132" t="e">
        <f t="shared" ca="1" si="10"/>
        <v>#N/A</v>
      </c>
      <c r="AH86" t="s">
        <v>325</v>
      </c>
      <c r="AI86">
        <v>3.8200000000000002E-4</v>
      </c>
    </row>
    <row r="87" spans="1:35">
      <c r="A87" s="130">
        <f t="shared" si="11"/>
        <v>2</v>
      </c>
      <c r="E87" s="130">
        <v>26</v>
      </c>
      <c r="S87" s="132" t="e">
        <f t="shared" ca="1" si="10"/>
        <v>#N/A</v>
      </c>
      <c r="AH87" t="s">
        <v>326</v>
      </c>
      <c r="AI87">
        <v>4.8899999999999996E-4</v>
      </c>
    </row>
    <row r="88" spans="1:35">
      <c r="A88" s="130">
        <f t="shared" si="11"/>
        <v>2</v>
      </c>
      <c r="E88" s="130">
        <v>27</v>
      </c>
      <c r="S88" s="132" t="e">
        <f t="shared" ca="1" si="10"/>
        <v>#N/A</v>
      </c>
      <c r="AH88" t="s">
        <v>327</v>
      </c>
      <c r="AI88">
        <v>4.3100000000000001E-4</v>
      </c>
    </row>
    <row r="89" spans="1:35">
      <c r="A89" s="130">
        <f t="shared" si="11"/>
        <v>2</v>
      </c>
      <c r="E89" s="130">
        <v>28</v>
      </c>
      <c r="S89" s="132" t="e">
        <f t="shared" ca="1" si="10"/>
        <v>#N/A</v>
      </c>
      <c r="AH89" t="s">
        <v>328</v>
      </c>
      <c r="AI89">
        <v>5.0199999999999995E-4</v>
      </c>
    </row>
    <row r="90" spans="1:35">
      <c r="A90" s="130">
        <f t="shared" si="11"/>
        <v>2</v>
      </c>
      <c r="E90" s="130">
        <v>29</v>
      </c>
      <c r="S90" s="132" t="e">
        <f t="shared" ca="1" si="10"/>
        <v>#N/A</v>
      </c>
      <c r="AH90" t="s">
        <v>329</v>
      </c>
      <c r="AI90">
        <v>0</v>
      </c>
    </row>
    <row r="91" spans="1:35">
      <c r="A91" s="130">
        <f t="shared" si="11"/>
        <v>2</v>
      </c>
      <c r="E91" s="130">
        <v>30</v>
      </c>
      <c r="S91" s="132" t="e">
        <f t="shared" ca="1" si="10"/>
        <v>#N/A</v>
      </c>
      <c r="AH91" t="s">
        <v>330</v>
      </c>
      <c r="AI91">
        <v>0</v>
      </c>
    </row>
    <row r="92" spans="1:35">
      <c r="A92" s="130">
        <f t="shared" si="11"/>
        <v>2</v>
      </c>
      <c r="E92" s="130">
        <v>31</v>
      </c>
      <c r="S92" s="132" t="e">
        <f t="shared" ca="1" si="10"/>
        <v>#N/A</v>
      </c>
      <c r="AH92" t="s">
        <v>331</v>
      </c>
      <c r="AI92">
        <v>0</v>
      </c>
    </row>
    <row r="93" spans="1:35">
      <c r="A93" s="130">
        <f t="shared" si="11"/>
        <v>2</v>
      </c>
      <c r="E93" s="130">
        <v>32</v>
      </c>
      <c r="S93" s="132" t="e">
        <f t="shared" ca="1" si="10"/>
        <v>#N/A</v>
      </c>
      <c r="AH93" t="s">
        <v>332</v>
      </c>
      <c r="AI93">
        <v>4.8000000000000001E-4</v>
      </c>
    </row>
    <row r="94" spans="1:35">
      <c r="A94" s="130">
        <f t="shared" si="11"/>
        <v>2</v>
      </c>
      <c r="E94" s="130">
        <v>33</v>
      </c>
      <c r="S94" s="132" t="e">
        <f t="shared" ca="1" si="10"/>
        <v>#N/A</v>
      </c>
      <c r="AH94" t="s">
        <v>333</v>
      </c>
      <c r="AI94">
        <v>4.0499999999999998E-4</v>
      </c>
    </row>
    <row r="95" spans="1:35">
      <c r="A95" s="130">
        <f t="shared" si="11"/>
        <v>2</v>
      </c>
      <c r="E95" s="130">
        <v>34</v>
      </c>
      <c r="S95" s="132" t="e">
        <f t="shared" ca="1" si="10"/>
        <v>#N/A</v>
      </c>
      <c r="AH95" t="s">
        <v>334</v>
      </c>
      <c r="AI95">
        <v>2.5300000000000002E-4</v>
      </c>
    </row>
    <row r="96" spans="1:35">
      <c r="A96" s="130">
        <f t="shared" si="11"/>
        <v>2</v>
      </c>
      <c r="E96" s="130">
        <v>35</v>
      </c>
      <c r="S96" s="132" t="e">
        <f t="shared" ca="1" si="10"/>
        <v>#N/A</v>
      </c>
      <c r="AH96" t="s">
        <v>335</v>
      </c>
      <c r="AI96">
        <v>4.35E-4</v>
      </c>
    </row>
    <row r="97" spans="1:35">
      <c r="A97" s="130">
        <f t="shared" si="11"/>
        <v>2</v>
      </c>
      <c r="E97" s="130">
        <v>36</v>
      </c>
      <c r="S97" s="132" t="e">
        <f t="shared" ca="1" si="10"/>
        <v>#N/A</v>
      </c>
      <c r="AH97" t="s">
        <v>336</v>
      </c>
      <c r="AI97">
        <v>4.2299999999999998E-4</v>
      </c>
    </row>
    <row r="98" spans="1:35">
      <c r="A98" s="130">
        <f t="shared" si="11"/>
        <v>2</v>
      </c>
      <c r="E98" s="130">
        <v>37</v>
      </c>
      <c r="S98" s="132" t="e">
        <f t="shared" ca="1" si="10"/>
        <v>#N/A</v>
      </c>
      <c r="AH98" t="s">
        <v>337</v>
      </c>
      <c r="AI98">
        <v>5.2999999999999998E-4</v>
      </c>
    </row>
    <row r="99" spans="1:35">
      <c r="A99" s="130">
        <f t="shared" si="11"/>
        <v>2</v>
      </c>
      <c r="E99" s="130">
        <v>38</v>
      </c>
      <c r="S99" s="132" t="e">
        <f t="shared" ca="1" si="10"/>
        <v>#N/A</v>
      </c>
      <c r="AH99" t="s">
        <v>338</v>
      </c>
      <c r="AI99">
        <v>5.5199999999999997E-4</v>
      </c>
    </row>
    <row r="100" spans="1:35">
      <c r="A100" s="130">
        <f t="shared" si="11"/>
        <v>2</v>
      </c>
      <c r="E100" s="130">
        <v>39</v>
      </c>
      <c r="S100" s="132" t="e">
        <f t="shared" ca="1" si="10"/>
        <v>#N/A</v>
      </c>
      <c r="AH100" t="s">
        <v>339</v>
      </c>
      <c r="AI100">
        <v>7.9900000000000001E-4</v>
      </c>
    </row>
    <row r="101" spans="1:35">
      <c r="A101" s="130">
        <f t="shared" si="11"/>
        <v>2</v>
      </c>
      <c r="E101" s="130">
        <v>40</v>
      </c>
      <c r="S101" s="132" t="e">
        <f t="shared" ca="1" si="10"/>
        <v>#N/A</v>
      </c>
      <c r="AH101" t="s">
        <v>340</v>
      </c>
      <c r="AI101">
        <v>5.2999999999999998E-4</v>
      </c>
    </row>
    <row r="102" spans="1:35">
      <c r="A102" s="130">
        <f t="shared" si="11"/>
        <v>2</v>
      </c>
      <c r="E102" s="130">
        <v>41</v>
      </c>
      <c r="S102" s="132" t="e">
        <f t="shared" ca="1" si="10"/>
        <v>#N/A</v>
      </c>
      <c r="AH102" t="s">
        <v>341</v>
      </c>
      <c r="AI102">
        <v>5.4199999999999995E-4</v>
      </c>
    </row>
    <row r="103" spans="1:35">
      <c r="A103" s="130">
        <f t="shared" si="11"/>
        <v>2</v>
      </c>
      <c r="E103" s="130">
        <v>42</v>
      </c>
      <c r="S103" s="132" t="e">
        <f t="shared" ca="1" si="10"/>
        <v>#N/A</v>
      </c>
      <c r="AH103" t="s">
        <v>342</v>
      </c>
      <c r="AI103">
        <v>4.6700000000000002E-4</v>
      </c>
    </row>
    <row r="104" spans="1:35">
      <c r="A104" s="130">
        <f t="shared" si="11"/>
        <v>2</v>
      </c>
      <c r="E104" s="130">
        <v>43</v>
      </c>
      <c r="S104" s="132" t="e">
        <f t="shared" ca="1" si="10"/>
        <v>#N/A</v>
      </c>
      <c r="AH104" t="s">
        <v>343</v>
      </c>
      <c r="AI104">
        <v>0</v>
      </c>
    </row>
    <row r="105" spans="1:35">
      <c r="A105" s="130">
        <f t="shared" si="11"/>
        <v>2</v>
      </c>
      <c r="E105" s="130">
        <v>44</v>
      </c>
      <c r="S105" s="132" t="e">
        <f t="shared" ca="1" si="10"/>
        <v>#N/A</v>
      </c>
      <c r="AH105" t="s">
        <v>344</v>
      </c>
      <c r="AI105">
        <v>4.2999999999999999E-4</v>
      </c>
    </row>
    <row r="106" spans="1:35">
      <c r="A106" s="130">
        <f t="shared" si="11"/>
        <v>2</v>
      </c>
      <c r="E106" s="130">
        <v>45</v>
      </c>
      <c r="S106" s="132" t="e">
        <f t="shared" ca="1" si="10"/>
        <v>#N/A</v>
      </c>
      <c r="AH106" t="s">
        <v>345</v>
      </c>
      <c r="AI106">
        <v>4.2700000000000002E-4</v>
      </c>
    </row>
    <row r="107" spans="1:35">
      <c r="A107" s="130">
        <f t="shared" si="11"/>
        <v>2</v>
      </c>
      <c r="E107" s="130">
        <v>46</v>
      </c>
      <c r="S107" s="132" t="e">
        <f t="shared" ca="1" si="10"/>
        <v>#N/A</v>
      </c>
      <c r="AH107" t="s">
        <v>346</v>
      </c>
      <c r="AI107">
        <v>3.5399999999999999E-4</v>
      </c>
    </row>
    <row r="108" spans="1:35">
      <c r="A108" s="130">
        <f t="shared" si="11"/>
        <v>2</v>
      </c>
      <c r="E108" s="130">
        <v>47</v>
      </c>
      <c r="S108" s="132" t="e">
        <f t="shared" ca="1" si="10"/>
        <v>#N/A</v>
      </c>
      <c r="AH108" t="s">
        <v>347</v>
      </c>
      <c r="AI108">
        <v>3.59E-4</v>
      </c>
    </row>
    <row r="109" spans="1:35">
      <c r="A109" s="130">
        <f t="shared" si="11"/>
        <v>2</v>
      </c>
      <c r="E109" s="130">
        <v>48</v>
      </c>
      <c r="S109" s="132" t="e">
        <f t="shared" ca="1" si="10"/>
        <v>#N/A</v>
      </c>
      <c r="AH109" t="s">
        <v>348</v>
      </c>
      <c r="AI109">
        <v>5.5999999999999995E-4</v>
      </c>
    </row>
    <row r="110" spans="1:35">
      <c r="A110" s="130">
        <f t="shared" si="11"/>
        <v>2</v>
      </c>
      <c r="E110" s="130">
        <v>49</v>
      </c>
      <c r="S110" s="132" t="e">
        <f t="shared" ca="1" si="10"/>
        <v>#N/A</v>
      </c>
      <c r="AH110" t="s">
        <v>349</v>
      </c>
      <c r="AI110">
        <v>4.1899999999999999E-4</v>
      </c>
    </row>
    <row r="111" spans="1:35">
      <c r="A111" s="130">
        <f t="shared" si="11"/>
        <v>2</v>
      </c>
      <c r="E111" s="130">
        <v>50</v>
      </c>
      <c r="S111" s="132" t="e">
        <f t="shared" ca="1" si="10"/>
        <v>#N/A</v>
      </c>
      <c r="AH111" t="s">
        <v>350</v>
      </c>
      <c r="AI111">
        <v>4.9100000000000001E-4</v>
      </c>
    </row>
    <row r="112" spans="1:35">
      <c r="A112" s="130">
        <f t="shared" si="11"/>
        <v>2</v>
      </c>
      <c r="E112" s="130">
        <v>51</v>
      </c>
      <c r="S112" s="132" t="e">
        <f t="shared" ca="1" si="10"/>
        <v>#N/A</v>
      </c>
      <c r="AH112" t="s">
        <v>351</v>
      </c>
      <c r="AI112">
        <v>1.66E-4</v>
      </c>
    </row>
    <row r="113" spans="1:35">
      <c r="A113" s="130">
        <f t="shared" si="11"/>
        <v>2</v>
      </c>
      <c r="E113" s="130">
        <v>52</v>
      </c>
      <c r="S113" s="132" t="e">
        <f t="shared" ca="1" si="10"/>
        <v>#N/A</v>
      </c>
      <c r="AH113" t="s">
        <v>352</v>
      </c>
      <c r="AI113">
        <v>0</v>
      </c>
    </row>
    <row r="114" spans="1:35">
      <c r="AH114" t="s">
        <v>353</v>
      </c>
      <c r="AI114">
        <v>0</v>
      </c>
    </row>
    <row r="115" spans="1:35">
      <c r="AH115" t="s">
        <v>354</v>
      </c>
      <c r="AI115">
        <v>5.44E-4</v>
      </c>
    </row>
    <row r="116" spans="1:35">
      <c r="AH116" t="s">
        <v>355</v>
      </c>
      <c r="AI116">
        <v>5.3200000000000003E-4</v>
      </c>
    </row>
    <row r="117" spans="1:35">
      <c r="AH117" t="s">
        <v>356</v>
      </c>
      <c r="AI117">
        <v>5.2400000000000005E-4</v>
      </c>
    </row>
    <row r="118" spans="1:35">
      <c r="AH118" t="s">
        <v>20</v>
      </c>
      <c r="AI118">
        <v>0</v>
      </c>
    </row>
    <row r="119" spans="1:35">
      <c r="AH119" t="s">
        <v>357</v>
      </c>
      <c r="AI119">
        <v>3.7300000000000001E-4</v>
      </c>
    </row>
    <row r="120" spans="1:35">
      <c r="AH120" t="s">
        <v>358</v>
      </c>
      <c r="AI120">
        <v>3.8999999999999999E-4</v>
      </c>
    </row>
    <row r="121" spans="1:35">
      <c r="AH121" t="s">
        <v>359</v>
      </c>
      <c r="AI121">
        <v>5.2300000000000003E-4</v>
      </c>
    </row>
    <row r="122" spans="1:35">
      <c r="A122" s="130">
        <f>(ROW()+58)/60</f>
        <v>3</v>
      </c>
      <c r="B122" s="131" t="str">
        <f ca="1">INDIRECT("select!E"&amp;TEXT($B$1+A122,"#"))</f>
        <v>achat</v>
      </c>
      <c r="C122" s="130" t="e">
        <f ca="1">VLOOKUP(B122,$A$3181:$D$3190,4,0)</f>
        <v>#N/A</v>
      </c>
      <c r="D122" s="130" t="e">
        <f ca="1">VLOOKUP(B122,$A$3181:$D$3190,3,0)</f>
        <v>#N/A</v>
      </c>
      <c r="E122" s="130">
        <v>1</v>
      </c>
      <c r="F122" s="132" t="e">
        <f t="shared" ref="F122:F144" ca="1" si="12">IF(E122&lt;=INDIRECT("D$"&amp;TEXT(ROW()-E122+1,"#")),INDIRECT("E$"&amp;TEXT($F$1+INDIRECT("C$"&amp;TEXT(ROW()-E122+1,"#"))+E122-1,"#")),"")</f>
        <v>#N/A</v>
      </c>
      <c r="G122" s="131" t="str">
        <f ca="1">INDIRECT("select!G"&amp;TEXT($B$1+A122,"#"))</f>
        <v>acier</v>
      </c>
      <c r="H122" s="130" t="e">
        <f ca="1">VLOOKUP(G122,E$3181:G$3219,3,0)</f>
        <v>#N/A</v>
      </c>
      <c r="I122" s="130" t="e">
        <f ca="1">VLOOKUP(G122,E$3181:G$3219,2,0)</f>
        <v>#N/A</v>
      </c>
      <c r="J122" s="132" t="e">
        <f t="shared" ref="J122:J130" ca="1" si="13">IF(E122&lt;=INDIRECT("I$"&amp;TEXT(ROW()-E122+1,"#")),INDIRECT("H$"&amp;TEXT($F$1+INDIRECT("H$"&amp;TEXT(ROW()-E122+1,"#"))+E122-1,"#")),"")</f>
        <v>#N/A</v>
      </c>
      <c r="K122" s="133" t="str">
        <f ca="1">INDIRECT("select!H"&amp;TEXT($B$1+A122,"#"))</f>
        <v>acier</v>
      </c>
      <c r="L122" s="130" t="e">
        <f ca="1">VLOOKUP(K122,H$3181:J$3287,3,0)</f>
        <v>#N/A</v>
      </c>
      <c r="M122" s="130" t="e">
        <f ca="1">VLOOKUP(K122,H$3181:J$3287,2,0)</f>
        <v>#N/A</v>
      </c>
      <c r="N122" s="132" t="e">
        <f t="shared" ref="N122:N144" ca="1" si="14">IF(E122&lt;=INDIRECT("M$"&amp;TEXT(ROW()-E122+1,"#")),INDIRECT("K$"&amp;TEXT($F$1+INDIRECT("L$"&amp;TEXT(ROW()-E122+1,"#"))+E122-1,"#")),"")</f>
        <v>#N/A</v>
      </c>
      <c r="O122" s="133" t="str">
        <f ca="1">INDIRECT("select!I"&amp;TEXT($B$1+A122,"#"))</f>
        <v>acier finition à froid</v>
      </c>
      <c r="Q122" s="130" t="e">
        <f ca="1">VLOOKUP(O122,K$3181:O$3570,5,0)</f>
        <v>#N/A</v>
      </c>
      <c r="R122" s="130" t="e">
        <f ca="1">VLOOKUP(O122,K$3181:O$3570,4,0)</f>
        <v>#N/A</v>
      </c>
      <c r="S122" s="132" t="e">
        <f t="shared" ref="S122:S173" ca="1" si="15">IF(E122&lt;=INDIRECT("R$"&amp;TEXT(ROW()-E122+1,"#")),INDIRECT("P$"&amp;TEXT($F$1+INDIRECT("Q$"&amp;TEXT(ROW()-E122+1,"#"))+E122-1,"#")),"")</f>
        <v>#N/A</v>
      </c>
      <c r="T122" s="130" t="str">
        <f ca="1">IFERROR(VLOOKUP(O122,K$3181:O$3570,2,0),"")</f>
        <v/>
      </c>
      <c r="U122">
        <f ca="1">IFERROR(VLOOKUP(O122,K$3181:O$3570,3,0),0)</f>
        <v>0</v>
      </c>
      <c r="AH122" t="s">
        <v>360</v>
      </c>
      <c r="AI122">
        <v>5.2099999999999998E-4</v>
      </c>
    </row>
    <row r="123" spans="1:35">
      <c r="A123" s="130">
        <f t="shared" ref="A123:A173" si="16">A122</f>
        <v>3</v>
      </c>
      <c r="E123" s="130">
        <v>2</v>
      </c>
      <c r="F123" s="132" t="e">
        <f t="shared" ca="1" si="12"/>
        <v>#N/A</v>
      </c>
      <c r="J123" s="132" t="e">
        <f t="shared" ca="1" si="13"/>
        <v>#N/A</v>
      </c>
      <c r="N123" s="132" t="e">
        <f t="shared" ca="1" si="14"/>
        <v>#N/A</v>
      </c>
      <c r="S123" s="132" t="e">
        <f t="shared" ca="1" si="15"/>
        <v>#N/A</v>
      </c>
      <c r="AH123" t="s">
        <v>361</v>
      </c>
      <c r="AI123">
        <v>5.3300000000000005E-4</v>
      </c>
    </row>
    <row r="124" spans="1:35">
      <c r="A124" s="130">
        <f t="shared" si="16"/>
        <v>3</v>
      </c>
      <c r="E124" s="130">
        <v>3</v>
      </c>
      <c r="F124" s="132" t="e">
        <f t="shared" ca="1" si="12"/>
        <v>#N/A</v>
      </c>
      <c r="J124" s="132" t="e">
        <f t="shared" ca="1" si="13"/>
        <v>#N/A</v>
      </c>
      <c r="N124" s="132" t="e">
        <f t="shared" ca="1" si="14"/>
        <v>#N/A</v>
      </c>
      <c r="S124" s="132" t="e">
        <f t="shared" ca="1" si="15"/>
        <v>#N/A</v>
      </c>
      <c r="AH124" t="s">
        <v>362</v>
      </c>
      <c r="AI124">
        <v>4.9899999999999999E-4</v>
      </c>
    </row>
    <row r="125" spans="1:35">
      <c r="A125" s="130">
        <f t="shared" si="16"/>
        <v>3</v>
      </c>
      <c r="E125" s="130">
        <v>4</v>
      </c>
      <c r="F125" s="132" t="e">
        <f t="shared" ca="1" si="12"/>
        <v>#N/A</v>
      </c>
      <c r="J125" s="132" t="e">
        <f t="shared" ca="1" si="13"/>
        <v>#N/A</v>
      </c>
      <c r="N125" s="132" t="e">
        <f t="shared" ca="1" si="14"/>
        <v>#N/A</v>
      </c>
      <c r="S125" s="132" t="e">
        <f t="shared" ca="1" si="15"/>
        <v>#N/A</v>
      </c>
      <c r="AH125" t="s">
        <v>363</v>
      </c>
      <c r="AI125">
        <v>4.2200000000000001E-4</v>
      </c>
    </row>
    <row r="126" spans="1:35">
      <c r="A126" s="130">
        <f t="shared" si="16"/>
        <v>3</v>
      </c>
      <c r="E126" s="130">
        <v>5</v>
      </c>
      <c r="F126" s="132" t="e">
        <f t="shared" ca="1" si="12"/>
        <v>#N/A</v>
      </c>
      <c r="J126" s="132" t="e">
        <f t="shared" ca="1" si="13"/>
        <v>#N/A</v>
      </c>
      <c r="N126" s="132" t="e">
        <f t="shared" ca="1" si="14"/>
        <v>#N/A</v>
      </c>
      <c r="S126" s="132" t="e">
        <f t="shared" ca="1" si="15"/>
        <v>#N/A</v>
      </c>
      <c r="AH126" t="s">
        <v>364</v>
      </c>
      <c r="AI126">
        <v>4.5300000000000001E-4</v>
      </c>
    </row>
    <row r="127" spans="1:35">
      <c r="A127" s="130">
        <f t="shared" si="16"/>
        <v>3</v>
      </c>
      <c r="E127" s="130">
        <v>6</v>
      </c>
      <c r="F127" s="132" t="e">
        <f t="shared" ca="1" si="12"/>
        <v>#N/A</v>
      </c>
      <c r="J127" s="132" t="e">
        <f t="shared" ca="1" si="13"/>
        <v>#N/A</v>
      </c>
      <c r="N127" s="132" t="e">
        <f t="shared" ca="1" si="14"/>
        <v>#N/A</v>
      </c>
      <c r="S127" s="132" t="e">
        <f t="shared" ca="1" si="15"/>
        <v>#N/A</v>
      </c>
      <c r="AH127" t="s">
        <v>365</v>
      </c>
      <c r="AI127">
        <v>5.2599999999999999E-4</v>
      </c>
    </row>
    <row r="128" spans="1:35">
      <c r="A128" s="130">
        <f t="shared" si="16"/>
        <v>3</v>
      </c>
      <c r="E128" s="130">
        <v>7</v>
      </c>
      <c r="F128" s="132" t="e">
        <f t="shared" ca="1" si="12"/>
        <v>#N/A</v>
      </c>
      <c r="J128" s="132" t="e">
        <f t="shared" ca="1" si="13"/>
        <v>#N/A</v>
      </c>
      <c r="N128" s="132" t="e">
        <f t="shared" ca="1" si="14"/>
        <v>#N/A</v>
      </c>
      <c r="S128" s="132" t="e">
        <f t="shared" ca="1" si="15"/>
        <v>#N/A</v>
      </c>
      <c r="AH128" t="s">
        <v>366</v>
      </c>
      <c r="AI128">
        <v>4.64E-4</v>
      </c>
    </row>
    <row r="129" spans="1:35">
      <c r="A129" s="130">
        <f t="shared" si="16"/>
        <v>3</v>
      </c>
      <c r="E129" s="130">
        <v>8</v>
      </c>
      <c r="F129" s="132" t="e">
        <f t="shared" ca="1" si="12"/>
        <v>#N/A</v>
      </c>
      <c r="J129" s="132" t="e">
        <f t="shared" ca="1" si="13"/>
        <v>#N/A</v>
      </c>
      <c r="N129" s="132" t="e">
        <f t="shared" ca="1" si="14"/>
        <v>#N/A</v>
      </c>
      <c r="S129" s="132" t="e">
        <f t="shared" ca="1" si="15"/>
        <v>#N/A</v>
      </c>
      <c r="AH129" t="s">
        <v>367</v>
      </c>
      <c r="AI129">
        <v>3.8900000000000002E-4</v>
      </c>
    </row>
    <row r="130" spans="1:35">
      <c r="A130" s="130">
        <f t="shared" si="16"/>
        <v>3</v>
      </c>
      <c r="E130" s="130">
        <v>9</v>
      </c>
      <c r="F130" s="132" t="e">
        <f t="shared" ca="1" si="12"/>
        <v>#N/A</v>
      </c>
      <c r="J130" s="132" t="e">
        <f t="shared" ca="1" si="13"/>
        <v>#N/A</v>
      </c>
      <c r="N130" s="132" t="e">
        <f t="shared" ca="1" si="14"/>
        <v>#N/A</v>
      </c>
      <c r="S130" s="132" t="e">
        <f t="shared" ca="1" si="15"/>
        <v>#N/A</v>
      </c>
      <c r="AH130" t="s">
        <v>368</v>
      </c>
      <c r="AI130">
        <v>4.73E-4</v>
      </c>
    </row>
    <row r="131" spans="1:35">
      <c r="A131" s="130">
        <f t="shared" si="16"/>
        <v>3</v>
      </c>
      <c r="E131" s="130">
        <v>10</v>
      </c>
      <c r="F131" s="132" t="e">
        <f t="shared" ca="1" si="12"/>
        <v>#N/A</v>
      </c>
      <c r="N131" s="132" t="e">
        <f t="shared" ca="1" si="14"/>
        <v>#N/A</v>
      </c>
      <c r="S131" s="132" t="e">
        <f t="shared" ca="1" si="15"/>
        <v>#N/A</v>
      </c>
      <c r="AH131" t="s">
        <v>369</v>
      </c>
      <c r="AI131">
        <v>3.1300000000000002E-4</v>
      </c>
    </row>
    <row r="132" spans="1:35">
      <c r="A132" s="130">
        <f t="shared" si="16"/>
        <v>3</v>
      </c>
      <c r="E132" s="130">
        <v>11</v>
      </c>
      <c r="F132" s="132" t="e">
        <f t="shared" ca="1" si="12"/>
        <v>#N/A</v>
      </c>
      <c r="N132" s="132" t="e">
        <f t="shared" ca="1" si="14"/>
        <v>#N/A</v>
      </c>
      <c r="S132" s="132" t="e">
        <f t="shared" ca="1" si="15"/>
        <v>#N/A</v>
      </c>
      <c r="AH132" t="s">
        <v>370</v>
      </c>
      <c r="AI132">
        <v>0</v>
      </c>
    </row>
    <row r="133" spans="1:35">
      <c r="A133" s="130">
        <f t="shared" si="16"/>
        <v>3</v>
      </c>
      <c r="E133" s="130">
        <v>12</v>
      </c>
      <c r="F133" s="132" t="e">
        <f t="shared" ca="1" si="12"/>
        <v>#N/A</v>
      </c>
      <c r="N133" s="132" t="e">
        <f t="shared" ca="1" si="14"/>
        <v>#N/A</v>
      </c>
      <c r="S133" s="132" t="e">
        <f t="shared" ca="1" si="15"/>
        <v>#N/A</v>
      </c>
      <c r="AH133" t="s">
        <v>371</v>
      </c>
      <c r="AI133">
        <v>2.4000000000000001E-4</v>
      </c>
    </row>
    <row r="134" spans="1:35">
      <c r="A134" s="130">
        <f t="shared" si="16"/>
        <v>3</v>
      </c>
      <c r="E134" s="130">
        <v>13</v>
      </c>
      <c r="F134" s="132" t="e">
        <f t="shared" ca="1" si="12"/>
        <v>#N/A</v>
      </c>
      <c r="N134" s="132" t="e">
        <f t="shared" ca="1" si="14"/>
        <v>#N/A</v>
      </c>
      <c r="S134" s="132" t="e">
        <f t="shared" ca="1" si="15"/>
        <v>#N/A</v>
      </c>
      <c r="AH134" t="s">
        <v>372</v>
      </c>
      <c r="AI134">
        <v>4.1100000000000002E-4</v>
      </c>
    </row>
    <row r="135" spans="1:35">
      <c r="A135" s="130">
        <f t="shared" si="16"/>
        <v>3</v>
      </c>
      <c r="E135" s="130">
        <v>14</v>
      </c>
      <c r="F135" s="132" t="e">
        <f t="shared" ca="1" si="12"/>
        <v>#N/A</v>
      </c>
      <c r="N135" s="132" t="e">
        <f t="shared" ca="1" si="14"/>
        <v>#N/A</v>
      </c>
      <c r="S135" s="132" t="e">
        <f t="shared" ca="1" si="15"/>
        <v>#N/A</v>
      </c>
      <c r="AH135" t="s">
        <v>373</v>
      </c>
      <c r="AI135">
        <v>4.2299999999999998E-4</v>
      </c>
    </row>
    <row r="136" spans="1:35">
      <c r="A136" s="130">
        <f t="shared" si="16"/>
        <v>3</v>
      </c>
      <c r="E136" s="130">
        <v>15</v>
      </c>
      <c r="F136" s="132" t="e">
        <f t="shared" ca="1" si="12"/>
        <v>#N/A</v>
      </c>
      <c r="N136" s="132" t="e">
        <f t="shared" ca="1" si="14"/>
        <v>#N/A</v>
      </c>
      <c r="S136" s="132" t="e">
        <f t="shared" ca="1" si="15"/>
        <v>#N/A</v>
      </c>
      <c r="AH136" t="s">
        <v>374</v>
      </c>
      <c r="AI136">
        <v>4.55E-4</v>
      </c>
    </row>
    <row r="137" spans="1:35">
      <c r="A137" s="130">
        <f t="shared" si="16"/>
        <v>3</v>
      </c>
      <c r="E137" s="130">
        <v>16</v>
      </c>
      <c r="F137" s="132" t="e">
        <f t="shared" ca="1" si="12"/>
        <v>#N/A</v>
      </c>
      <c r="N137" s="132" t="e">
        <f t="shared" ca="1" si="14"/>
        <v>#N/A</v>
      </c>
      <c r="S137" s="132" t="e">
        <f t="shared" ca="1" si="15"/>
        <v>#N/A</v>
      </c>
      <c r="AH137" t="s">
        <v>375</v>
      </c>
      <c r="AI137">
        <v>3.0899999999999998E-4</v>
      </c>
    </row>
    <row r="138" spans="1:35">
      <c r="A138" s="130">
        <f t="shared" si="16"/>
        <v>3</v>
      </c>
      <c r="E138" s="130">
        <v>17</v>
      </c>
      <c r="F138" s="132" t="e">
        <f t="shared" ca="1" si="12"/>
        <v>#N/A</v>
      </c>
      <c r="N138" s="132" t="e">
        <f t="shared" ca="1" si="14"/>
        <v>#N/A</v>
      </c>
      <c r="S138" s="132" t="e">
        <f t="shared" ca="1" si="15"/>
        <v>#N/A</v>
      </c>
      <c r="AH138" t="s">
        <v>376</v>
      </c>
      <c r="AI138">
        <v>4.5800000000000002E-4</v>
      </c>
    </row>
    <row r="139" spans="1:35">
      <c r="A139" s="130">
        <f t="shared" si="16"/>
        <v>3</v>
      </c>
      <c r="E139" s="130">
        <v>18</v>
      </c>
      <c r="F139" s="132" t="e">
        <f t="shared" ca="1" si="12"/>
        <v>#N/A</v>
      </c>
      <c r="N139" s="132" t="e">
        <f t="shared" ca="1" si="14"/>
        <v>#N/A</v>
      </c>
      <c r="S139" s="132" t="e">
        <f t="shared" ca="1" si="15"/>
        <v>#N/A</v>
      </c>
      <c r="AH139" t="s">
        <v>377</v>
      </c>
      <c r="AI139">
        <v>3.9199999999999999E-4</v>
      </c>
    </row>
    <row r="140" spans="1:35">
      <c r="A140" s="130">
        <f t="shared" si="16"/>
        <v>3</v>
      </c>
      <c r="E140" s="130">
        <v>19</v>
      </c>
      <c r="F140" s="132" t="e">
        <f t="shared" ca="1" si="12"/>
        <v>#N/A</v>
      </c>
      <c r="N140" s="132" t="e">
        <f t="shared" ca="1" si="14"/>
        <v>#N/A</v>
      </c>
      <c r="S140" s="132" t="e">
        <f t="shared" ca="1" si="15"/>
        <v>#N/A</v>
      </c>
      <c r="AH140" t="s">
        <v>378</v>
      </c>
      <c r="AI140">
        <v>7.9999999999999996E-6</v>
      </c>
    </row>
    <row r="141" spans="1:35">
      <c r="A141" s="130">
        <f t="shared" si="16"/>
        <v>3</v>
      </c>
      <c r="E141" s="130">
        <v>20</v>
      </c>
      <c r="F141" s="132" t="e">
        <f t="shared" ca="1" si="12"/>
        <v>#N/A</v>
      </c>
      <c r="N141" s="132" t="e">
        <f t="shared" ca="1" si="14"/>
        <v>#N/A</v>
      </c>
      <c r="S141" s="132" t="e">
        <f t="shared" ca="1" si="15"/>
        <v>#N/A</v>
      </c>
      <c r="AH141" t="s">
        <v>379</v>
      </c>
      <c r="AI141">
        <v>3.9199999999999999E-4</v>
      </c>
    </row>
    <row r="142" spans="1:35">
      <c r="A142" s="130">
        <f t="shared" si="16"/>
        <v>3</v>
      </c>
      <c r="E142" s="130">
        <v>21</v>
      </c>
      <c r="F142" s="132" t="e">
        <f t="shared" ca="1" si="12"/>
        <v>#N/A</v>
      </c>
      <c r="N142" s="132" t="e">
        <f t="shared" ca="1" si="14"/>
        <v>#N/A</v>
      </c>
      <c r="S142" s="132" t="e">
        <f t="shared" ca="1" si="15"/>
        <v>#N/A</v>
      </c>
      <c r="AH142" t="s">
        <v>380</v>
      </c>
      <c r="AI142">
        <v>0</v>
      </c>
    </row>
    <row r="143" spans="1:35">
      <c r="A143" s="130">
        <f t="shared" si="16"/>
        <v>3</v>
      </c>
      <c r="E143" s="130">
        <v>22</v>
      </c>
      <c r="F143" s="132" t="e">
        <f t="shared" ca="1" si="12"/>
        <v>#N/A</v>
      </c>
      <c r="N143" s="132" t="e">
        <f t="shared" ca="1" si="14"/>
        <v>#N/A</v>
      </c>
      <c r="S143" s="132" t="e">
        <f t="shared" ca="1" si="15"/>
        <v>#N/A</v>
      </c>
      <c r="AH143" t="s">
        <v>381</v>
      </c>
      <c r="AI143">
        <v>4.66E-4</v>
      </c>
    </row>
    <row r="144" spans="1:35">
      <c r="A144" s="130">
        <f t="shared" si="16"/>
        <v>3</v>
      </c>
      <c r="E144" s="130">
        <v>23</v>
      </c>
      <c r="F144" s="132" t="e">
        <f t="shared" ca="1" si="12"/>
        <v>#N/A</v>
      </c>
      <c r="N144" s="132" t="e">
        <f t="shared" ca="1" si="14"/>
        <v>#N/A</v>
      </c>
      <c r="S144" s="132" t="e">
        <f t="shared" ca="1" si="15"/>
        <v>#N/A</v>
      </c>
      <c r="AH144" t="s">
        <v>382</v>
      </c>
      <c r="AI144">
        <v>4.4999999999999999E-4</v>
      </c>
    </row>
    <row r="145" spans="1:35">
      <c r="A145" s="130">
        <f t="shared" si="16"/>
        <v>3</v>
      </c>
      <c r="E145" s="130">
        <v>24</v>
      </c>
      <c r="S145" s="132" t="e">
        <f t="shared" ca="1" si="15"/>
        <v>#N/A</v>
      </c>
      <c r="AH145" t="s">
        <v>383</v>
      </c>
      <c r="AI145">
        <v>0</v>
      </c>
    </row>
    <row r="146" spans="1:35">
      <c r="A146" s="130">
        <f t="shared" si="16"/>
        <v>3</v>
      </c>
      <c r="E146" s="130">
        <v>25</v>
      </c>
      <c r="S146" s="132" t="e">
        <f t="shared" ca="1" si="15"/>
        <v>#N/A</v>
      </c>
      <c r="AH146" t="s">
        <v>384</v>
      </c>
      <c r="AI146">
        <v>2.92E-4</v>
      </c>
    </row>
    <row r="147" spans="1:35">
      <c r="A147" s="130">
        <f t="shared" si="16"/>
        <v>3</v>
      </c>
      <c r="E147" s="130">
        <v>26</v>
      </c>
      <c r="S147" s="132" t="e">
        <f t="shared" ca="1" si="15"/>
        <v>#N/A</v>
      </c>
      <c r="AH147" t="s">
        <v>385</v>
      </c>
      <c r="AI147">
        <v>3.6699999999999998E-4</v>
      </c>
    </row>
    <row r="148" spans="1:35">
      <c r="A148" s="130">
        <f t="shared" si="16"/>
        <v>3</v>
      </c>
      <c r="E148" s="130">
        <v>27</v>
      </c>
      <c r="S148" s="132" t="e">
        <f t="shared" ca="1" si="15"/>
        <v>#N/A</v>
      </c>
      <c r="AH148" t="s">
        <v>386</v>
      </c>
      <c r="AI148">
        <v>3.8999999999999999E-4</v>
      </c>
    </row>
    <row r="149" spans="1:35">
      <c r="A149" s="130">
        <f t="shared" si="16"/>
        <v>3</v>
      </c>
      <c r="E149" s="130">
        <v>28</v>
      </c>
      <c r="S149" s="132" t="e">
        <f t="shared" ca="1" si="15"/>
        <v>#N/A</v>
      </c>
      <c r="AH149" t="s">
        <v>387</v>
      </c>
      <c r="AI149">
        <v>0</v>
      </c>
    </row>
    <row r="150" spans="1:35">
      <c r="A150" s="130">
        <f t="shared" si="16"/>
        <v>3</v>
      </c>
      <c r="E150" s="130">
        <v>29</v>
      </c>
      <c r="S150" s="132" t="e">
        <f t="shared" ca="1" si="15"/>
        <v>#N/A</v>
      </c>
      <c r="AH150" t="s">
        <v>388</v>
      </c>
      <c r="AI150">
        <v>2.92E-4</v>
      </c>
    </row>
    <row r="151" spans="1:35">
      <c r="A151" s="130">
        <f t="shared" si="16"/>
        <v>3</v>
      </c>
      <c r="E151" s="130">
        <v>30</v>
      </c>
      <c r="S151" s="132" t="e">
        <f t="shared" ca="1" si="15"/>
        <v>#N/A</v>
      </c>
      <c r="AH151" t="s">
        <v>389</v>
      </c>
      <c r="AI151">
        <v>3.19E-4</v>
      </c>
    </row>
    <row r="152" spans="1:35">
      <c r="A152" s="130">
        <f t="shared" si="16"/>
        <v>3</v>
      </c>
      <c r="E152" s="130">
        <v>31</v>
      </c>
      <c r="S152" s="132" t="e">
        <f t="shared" ca="1" si="15"/>
        <v>#N/A</v>
      </c>
      <c r="AH152" t="s">
        <v>390</v>
      </c>
      <c r="AI152">
        <v>5.1099999999999995E-4</v>
      </c>
    </row>
    <row r="153" spans="1:35">
      <c r="A153" s="130">
        <f t="shared" si="16"/>
        <v>3</v>
      </c>
      <c r="E153" s="130">
        <v>32</v>
      </c>
      <c r="S153" s="132" t="e">
        <f t="shared" ca="1" si="15"/>
        <v>#N/A</v>
      </c>
      <c r="AH153" t="s">
        <v>391</v>
      </c>
      <c r="AI153">
        <v>3.6499999999999998E-4</v>
      </c>
    </row>
    <row r="154" spans="1:35">
      <c r="A154" s="130">
        <f t="shared" si="16"/>
        <v>3</v>
      </c>
      <c r="E154" s="130">
        <v>33</v>
      </c>
      <c r="S154" s="132" t="e">
        <f t="shared" ca="1" si="15"/>
        <v>#N/A</v>
      </c>
      <c r="AH154" t="s">
        <v>392</v>
      </c>
      <c r="AI154">
        <v>0</v>
      </c>
    </row>
    <row r="155" spans="1:35">
      <c r="A155" s="130">
        <f t="shared" si="16"/>
        <v>3</v>
      </c>
      <c r="E155" s="130">
        <v>34</v>
      </c>
      <c r="S155" s="132" t="e">
        <f t="shared" ca="1" si="15"/>
        <v>#N/A</v>
      </c>
      <c r="AH155" t="s">
        <v>393</v>
      </c>
      <c r="AI155">
        <v>4.1199999999999999E-4</v>
      </c>
    </row>
    <row r="156" spans="1:35">
      <c r="A156" s="130">
        <f t="shared" si="16"/>
        <v>3</v>
      </c>
      <c r="E156" s="130">
        <v>35</v>
      </c>
      <c r="S156" s="132" t="e">
        <f t="shared" ca="1" si="15"/>
        <v>#N/A</v>
      </c>
      <c r="AH156" t="s">
        <v>394</v>
      </c>
      <c r="AI156">
        <v>4.44E-4</v>
      </c>
    </row>
    <row r="157" spans="1:35">
      <c r="A157" s="130">
        <f t="shared" si="16"/>
        <v>3</v>
      </c>
      <c r="E157" s="130">
        <v>36</v>
      </c>
      <c r="S157" s="132" t="e">
        <f t="shared" ca="1" si="15"/>
        <v>#N/A</v>
      </c>
      <c r="AH157" t="s">
        <v>395</v>
      </c>
      <c r="AI157">
        <v>5.1699999999999999E-4</v>
      </c>
    </row>
    <row r="158" spans="1:35">
      <c r="A158" s="130">
        <f t="shared" si="16"/>
        <v>3</v>
      </c>
      <c r="E158" s="130">
        <v>37</v>
      </c>
      <c r="S158" s="132" t="e">
        <f t="shared" ca="1" si="15"/>
        <v>#N/A</v>
      </c>
      <c r="AH158" t="s">
        <v>396</v>
      </c>
      <c r="AI158">
        <v>5.4900000000000001E-4</v>
      </c>
    </row>
    <row r="159" spans="1:35">
      <c r="A159" s="130">
        <f t="shared" si="16"/>
        <v>3</v>
      </c>
      <c r="E159" s="130">
        <v>38</v>
      </c>
      <c r="S159" s="132" t="e">
        <f t="shared" ca="1" si="15"/>
        <v>#N/A</v>
      </c>
      <c r="AH159" t="s">
        <v>397</v>
      </c>
      <c r="AI159">
        <v>3.9199999999999999E-4</v>
      </c>
    </row>
    <row r="160" spans="1:35">
      <c r="A160" s="130">
        <f t="shared" si="16"/>
        <v>3</v>
      </c>
      <c r="E160" s="130">
        <v>39</v>
      </c>
      <c r="S160" s="132" t="e">
        <f t="shared" ca="1" si="15"/>
        <v>#N/A</v>
      </c>
      <c r="AH160" t="s">
        <v>398</v>
      </c>
      <c r="AI160">
        <v>3.8200000000000002E-4</v>
      </c>
    </row>
    <row r="161" spans="1:35">
      <c r="A161" s="130">
        <f t="shared" si="16"/>
        <v>3</v>
      </c>
      <c r="E161" s="130">
        <v>40</v>
      </c>
      <c r="S161" s="132" t="e">
        <f t="shared" ca="1" si="15"/>
        <v>#N/A</v>
      </c>
      <c r="AH161" t="s">
        <v>399</v>
      </c>
      <c r="AI161">
        <v>3.1799999999999998E-4</v>
      </c>
    </row>
    <row r="162" spans="1:35">
      <c r="A162" s="130">
        <f t="shared" si="16"/>
        <v>3</v>
      </c>
      <c r="E162" s="130">
        <v>41</v>
      </c>
      <c r="S162" s="132" t="e">
        <f t="shared" ca="1" si="15"/>
        <v>#N/A</v>
      </c>
      <c r="AH162" t="s">
        <v>400</v>
      </c>
      <c r="AI162">
        <v>3.8999999999999999E-4</v>
      </c>
    </row>
    <row r="163" spans="1:35">
      <c r="A163" s="130">
        <f t="shared" si="16"/>
        <v>3</v>
      </c>
      <c r="E163" s="130">
        <v>42</v>
      </c>
      <c r="S163" s="132" t="e">
        <f t="shared" ca="1" si="15"/>
        <v>#N/A</v>
      </c>
      <c r="AH163" t="s">
        <v>401</v>
      </c>
      <c r="AI163">
        <v>6.5899999999999997E-4</v>
      </c>
    </row>
    <row r="164" spans="1:35">
      <c r="A164" s="130">
        <f t="shared" si="16"/>
        <v>3</v>
      </c>
      <c r="E164" s="130">
        <v>43</v>
      </c>
      <c r="S164" s="132" t="e">
        <f t="shared" ca="1" si="15"/>
        <v>#N/A</v>
      </c>
      <c r="AH164" t="s">
        <v>402</v>
      </c>
      <c r="AI164">
        <v>3.9199999999999999E-4</v>
      </c>
    </row>
    <row r="165" spans="1:35">
      <c r="A165" s="130">
        <f t="shared" si="16"/>
        <v>3</v>
      </c>
      <c r="E165" s="130">
        <v>44</v>
      </c>
      <c r="S165" s="132" t="e">
        <f t="shared" ca="1" si="15"/>
        <v>#N/A</v>
      </c>
      <c r="AH165" t="s">
        <v>403</v>
      </c>
      <c r="AI165">
        <v>5.1000000000000004E-4</v>
      </c>
    </row>
    <row r="166" spans="1:35">
      <c r="A166" s="130">
        <f t="shared" si="16"/>
        <v>3</v>
      </c>
      <c r="E166" s="130">
        <v>45</v>
      </c>
      <c r="S166" s="132" t="e">
        <f t="shared" ca="1" si="15"/>
        <v>#N/A</v>
      </c>
      <c r="AH166" t="s">
        <v>404</v>
      </c>
      <c r="AI166">
        <v>2.02E-4</v>
      </c>
    </row>
    <row r="167" spans="1:35">
      <c r="A167" s="130">
        <f t="shared" si="16"/>
        <v>3</v>
      </c>
      <c r="E167" s="130">
        <v>46</v>
      </c>
      <c r="S167" s="132" t="e">
        <f t="shared" ca="1" si="15"/>
        <v>#N/A</v>
      </c>
      <c r="AH167" t="s">
        <v>405</v>
      </c>
      <c r="AI167">
        <v>0</v>
      </c>
    </row>
    <row r="168" spans="1:35">
      <c r="A168" s="130">
        <f t="shared" si="16"/>
        <v>3</v>
      </c>
      <c r="E168" s="130">
        <v>47</v>
      </c>
      <c r="S168" s="132" t="e">
        <f t="shared" ca="1" si="15"/>
        <v>#N/A</v>
      </c>
      <c r="AH168" t="s">
        <v>406</v>
      </c>
      <c r="AI168">
        <v>0</v>
      </c>
    </row>
    <row r="169" spans="1:35">
      <c r="A169" s="130">
        <f t="shared" si="16"/>
        <v>3</v>
      </c>
      <c r="E169" s="130">
        <v>48</v>
      </c>
      <c r="S169" s="132" t="e">
        <f t="shared" ca="1" si="15"/>
        <v>#N/A</v>
      </c>
      <c r="AH169" t="s">
        <v>407</v>
      </c>
      <c r="AI169">
        <v>3.7399999999999998E-4</v>
      </c>
    </row>
    <row r="170" spans="1:35">
      <c r="A170" s="130">
        <f t="shared" si="16"/>
        <v>3</v>
      </c>
      <c r="E170" s="130">
        <v>49</v>
      </c>
      <c r="S170" s="132" t="e">
        <f t="shared" ca="1" si="15"/>
        <v>#N/A</v>
      </c>
      <c r="AH170" t="s">
        <v>408</v>
      </c>
      <c r="AI170">
        <v>3.3000000000000003E-5</v>
      </c>
    </row>
    <row r="171" spans="1:35">
      <c r="A171" s="130">
        <f t="shared" si="16"/>
        <v>3</v>
      </c>
      <c r="E171" s="130">
        <v>50</v>
      </c>
      <c r="S171" s="132" t="e">
        <f t="shared" ca="1" si="15"/>
        <v>#N/A</v>
      </c>
      <c r="AH171" t="s">
        <v>409</v>
      </c>
      <c r="AI171">
        <v>4.7899999999999999E-4</v>
      </c>
    </row>
    <row r="172" spans="1:35">
      <c r="A172" s="130">
        <f t="shared" si="16"/>
        <v>3</v>
      </c>
      <c r="E172" s="130">
        <v>51</v>
      </c>
      <c r="S172" s="132" t="e">
        <f t="shared" ca="1" si="15"/>
        <v>#N/A</v>
      </c>
      <c r="AH172" t="s">
        <v>410</v>
      </c>
      <c r="AI172" t="s">
        <v>308</v>
      </c>
    </row>
    <row r="173" spans="1:35">
      <c r="A173" s="130">
        <f t="shared" si="16"/>
        <v>3</v>
      </c>
      <c r="E173" s="130">
        <v>52</v>
      </c>
      <c r="S173" s="132" t="e">
        <f t="shared" ca="1" si="15"/>
        <v>#N/A</v>
      </c>
      <c r="AH173" t="s">
        <v>411</v>
      </c>
      <c r="AI173">
        <v>5.4100000000000003E-4</v>
      </c>
    </row>
    <row r="174" spans="1:35">
      <c r="AH174" t="s">
        <v>412</v>
      </c>
      <c r="AI174">
        <v>3.9199999999999999E-4</v>
      </c>
    </row>
    <row r="175" spans="1:35">
      <c r="AH175" t="s">
        <v>413</v>
      </c>
      <c r="AI175">
        <v>4.9799999999999996E-4</v>
      </c>
    </row>
    <row r="176" spans="1:35">
      <c r="AH176" t="s">
        <v>414</v>
      </c>
      <c r="AI176">
        <v>4.86E-4</v>
      </c>
    </row>
    <row r="177" spans="1:35">
      <c r="AH177" t="s">
        <v>415</v>
      </c>
      <c r="AI177">
        <v>4.2700000000000002E-4</v>
      </c>
    </row>
    <row r="178" spans="1:35">
      <c r="AH178" t="s">
        <v>416</v>
      </c>
      <c r="AI178">
        <v>5.04E-4</v>
      </c>
    </row>
    <row r="179" spans="1:35">
      <c r="AH179" t="s">
        <v>417</v>
      </c>
      <c r="AI179">
        <v>4.7899999999999999E-4</v>
      </c>
    </row>
    <row r="180" spans="1:35">
      <c r="AH180" t="s">
        <v>418</v>
      </c>
      <c r="AI180">
        <v>5.31E-4</v>
      </c>
    </row>
    <row r="181" spans="1:35">
      <c r="AH181" t="s">
        <v>419</v>
      </c>
      <c r="AI181">
        <v>5.0299999999999997E-4</v>
      </c>
    </row>
    <row r="182" spans="1:35">
      <c r="A182" s="130">
        <f>(ROW()+58)/60</f>
        <v>4</v>
      </c>
      <c r="B182" s="131" t="str">
        <f ca="1">INDIRECT("select!E"&amp;TEXT($B$1+A182,"#"))</f>
        <v>achat</v>
      </c>
      <c r="C182" s="130" t="e">
        <f ca="1">VLOOKUP(B182,$A$3181:$D$3190,4,0)</f>
        <v>#N/A</v>
      </c>
      <c r="D182" s="130" t="e">
        <f ca="1">VLOOKUP(B182,$A$3181:$D$3190,3,0)</f>
        <v>#N/A</v>
      </c>
      <c r="E182" s="130">
        <v>1</v>
      </c>
      <c r="F182" s="132" t="e">
        <f t="shared" ref="F182:F204" ca="1" si="17">IF(E182&lt;=INDIRECT("D$"&amp;TEXT(ROW()-E182+1,"#")),INDIRECT("E$"&amp;TEXT($F$1+INDIRECT("C$"&amp;TEXT(ROW()-E182+1,"#"))+E182-1,"#")),"")</f>
        <v>#N/A</v>
      </c>
      <c r="G182" s="131" t="str">
        <f ca="1">INDIRECT("select!G"&amp;TEXT($B$1+A182,"#"))</f>
        <v>Composants electroniques</v>
      </c>
      <c r="H182" s="130" t="e">
        <f ca="1">VLOOKUP(G182,E$3181:G$3219,3,0)</f>
        <v>#N/A</v>
      </c>
      <c r="I182" s="130" t="e">
        <f ca="1">VLOOKUP(G182,E$3181:G$3219,2,0)</f>
        <v>#N/A</v>
      </c>
      <c r="J182" s="132" t="e">
        <f t="shared" ref="J182:J190" ca="1" si="18">IF(E182&lt;=INDIRECT("I$"&amp;TEXT(ROW()-E182+1,"#")),INDIRECT("H$"&amp;TEXT($F$1+INDIRECT("H$"&amp;TEXT(ROW()-E182+1,"#"))+E182-1,"#")),"")</f>
        <v>#N/A</v>
      </c>
      <c r="K182" s="133" t="str">
        <f ca="1">INDIRECT("select!H"&amp;TEXT($B$1+A182,"#"))</f>
        <v>Autres composants électroniques</v>
      </c>
      <c r="L182" s="130" t="e">
        <f ca="1">VLOOKUP(K182,H$3181:J$3287,3,0)</f>
        <v>#N/A</v>
      </c>
      <c r="M182" s="130" t="e">
        <f ca="1">VLOOKUP(K182,H$3181:J$3287,2,0)</f>
        <v>#N/A</v>
      </c>
      <c r="N182" s="132" t="e">
        <f t="shared" ref="N182:N204" ca="1" si="19">IF(E182&lt;=INDIRECT("M$"&amp;TEXT(ROW()-E182+1,"#")),INDIRECT("K$"&amp;TEXT($F$1+INDIRECT("L$"&amp;TEXT(ROW()-E182+1,"#"))+E182-1,"#")),"")</f>
        <v>#N/A</v>
      </c>
      <c r="O182" s="133" t="str">
        <f ca="1">INDIRECT("select!I"&amp;TEXT($B$1+A182,"#"))</f>
        <v>circuit électrique</v>
      </c>
      <c r="Q182" s="130" t="e">
        <f ca="1">VLOOKUP(O182,K$3181:O$3570,5,0)</f>
        <v>#N/A</v>
      </c>
      <c r="R182" s="130" t="e">
        <f ca="1">VLOOKUP(O182,K$3181:O$3570,4,0)</f>
        <v>#N/A</v>
      </c>
      <c r="S182" s="132" t="e">
        <f t="shared" ref="S182:S233" ca="1" si="20">IF(E182&lt;=INDIRECT("R$"&amp;TEXT(ROW()-E182+1,"#")),INDIRECT("P$"&amp;TEXT($F$1+INDIRECT("Q$"&amp;TEXT(ROW()-E182+1,"#"))+E182-1,"#")),"")</f>
        <v>#N/A</v>
      </c>
      <c r="T182" s="130" t="str">
        <f ca="1">IFERROR(VLOOKUP(O182,K$3181:O$3570,2,0),"")</f>
        <v/>
      </c>
      <c r="U182">
        <f ca="1">IFERROR(VLOOKUP(O182,K$3181:O$3570,3,0),0)</f>
        <v>0</v>
      </c>
      <c r="AH182" t="s">
        <v>420</v>
      </c>
      <c r="AI182">
        <v>0</v>
      </c>
    </row>
    <row r="183" spans="1:35">
      <c r="A183" s="130">
        <f t="shared" ref="A183:A233" si="21">A182</f>
        <v>4</v>
      </c>
      <c r="E183" s="130">
        <v>2</v>
      </c>
      <c r="F183" s="132" t="e">
        <f t="shared" ca="1" si="17"/>
        <v>#N/A</v>
      </c>
      <c r="J183" s="132" t="e">
        <f t="shared" ca="1" si="18"/>
        <v>#N/A</v>
      </c>
      <c r="N183" s="132" t="e">
        <f t="shared" ca="1" si="19"/>
        <v>#N/A</v>
      </c>
      <c r="S183" s="132" t="e">
        <f t="shared" ca="1" si="20"/>
        <v>#N/A</v>
      </c>
      <c r="AH183" t="s">
        <v>421</v>
      </c>
      <c r="AI183">
        <v>0</v>
      </c>
    </row>
    <row r="184" spans="1:35">
      <c r="A184" s="130">
        <f t="shared" si="21"/>
        <v>4</v>
      </c>
      <c r="E184" s="130">
        <v>3</v>
      </c>
      <c r="F184" s="132" t="e">
        <f t="shared" ca="1" si="17"/>
        <v>#N/A</v>
      </c>
      <c r="J184" s="132" t="e">
        <f t="shared" ca="1" si="18"/>
        <v>#N/A</v>
      </c>
      <c r="N184" s="132" t="e">
        <f t="shared" ca="1" si="19"/>
        <v>#N/A</v>
      </c>
      <c r="S184" s="132" t="e">
        <f t="shared" ca="1" si="20"/>
        <v>#N/A</v>
      </c>
      <c r="AH184" t="s">
        <v>422</v>
      </c>
      <c r="AI184">
        <v>4.7699999999999999E-4</v>
      </c>
    </row>
    <row r="185" spans="1:35">
      <c r="A185" s="130">
        <f t="shared" si="21"/>
        <v>4</v>
      </c>
      <c r="E185" s="130">
        <v>4</v>
      </c>
      <c r="F185" s="132" t="e">
        <f t="shared" ca="1" si="17"/>
        <v>#N/A</v>
      </c>
      <c r="J185" s="132" t="e">
        <f t="shared" ca="1" si="18"/>
        <v>#N/A</v>
      </c>
      <c r="N185" s="132" t="e">
        <f t="shared" ca="1" si="19"/>
        <v>#N/A</v>
      </c>
      <c r="S185" s="132" t="e">
        <f t="shared" ca="1" si="20"/>
        <v>#N/A</v>
      </c>
      <c r="AH185" t="s">
        <v>423</v>
      </c>
      <c r="AI185">
        <v>5.2099999999999998E-4</v>
      </c>
    </row>
    <row r="186" spans="1:35">
      <c r="A186" s="130">
        <f t="shared" si="21"/>
        <v>4</v>
      </c>
      <c r="E186" s="130">
        <v>5</v>
      </c>
      <c r="F186" s="132" t="e">
        <f t="shared" ca="1" si="17"/>
        <v>#N/A</v>
      </c>
      <c r="J186" s="132" t="e">
        <f t="shared" ca="1" si="18"/>
        <v>#N/A</v>
      </c>
      <c r="N186" s="132" t="e">
        <f t="shared" ca="1" si="19"/>
        <v>#N/A</v>
      </c>
      <c r="S186" s="132" t="e">
        <f t="shared" ca="1" si="20"/>
        <v>#N/A</v>
      </c>
      <c r="AH186" t="s">
        <v>424</v>
      </c>
      <c r="AI186">
        <v>4.9600000000000002E-4</v>
      </c>
    </row>
    <row r="187" spans="1:35">
      <c r="A187" s="130">
        <f t="shared" si="21"/>
        <v>4</v>
      </c>
      <c r="E187" s="130">
        <v>6</v>
      </c>
      <c r="F187" s="132" t="e">
        <f t="shared" ca="1" si="17"/>
        <v>#N/A</v>
      </c>
      <c r="J187" s="132" t="e">
        <f t="shared" ca="1" si="18"/>
        <v>#N/A</v>
      </c>
      <c r="N187" s="132" t="e">
        <f t="shared" ca="1" si="19"/>
        <v>#N/A</v>
      </c>
      <c r="S187" s="132" t="e">
        <f t="shared" ca="1" si="20"/>
        <v>#N/A</v>
      </c>
      <c r="AH187" t="s">
        <v>425</v>
      </c>
      <c r="AI187">
        <v>4.5600000000000003E-4</v>
      </c>
    </row>
    <row r="188" spans="1:35">
      <c r="A188" s="130">
        <f t="shared" si="21"/>
        <v>4</v>
      </c>
      <c r="E188" s="130">
        <v>7</v>
      </c>
      <c r="F188" s="132" t="e">
        <f t="shared" ca="1" si="17"/>
        <v>#N/A</v>
      </c>
      <c r="J188" s="132" t="e">
        <f t="shared" ca="1" si="18"/>
        <v>#N/A</v>
      </c>
      <c r="N188" s="132" t="e">
        <f t="shared" ca="1" si="19"/>
        <v>#N/A</v>
      </c>
      <c r="S188" s="132" t="e">
        <f t="shared" ca="1" si="20"/>
        <v>#N/A</v>
      </c>
      <c r="AH188" t="s">
        <v>426</v>
      </c>
      <c r="AI188">
        <v>4.26E-4</v>
      </c>
    </row>
    <row r="189" spans="1:35">
      <c r="A189" s="130">
        <f t="shared" si="21"/>
        <v>4</v>
      </c>
      <c r="E189" s="130">
        <v>8</v>
      </c>
      <c r="F189" s="132" t="e">
        <f t="shared" ca="1" si="17"/>
        <v>#N/A</v>
      </c>
      <c r="J189" s="132" t="e">
        <f t="shared" ca="1" si="18"/>
        <v>#N/A</v>
      </c>
      <c r="N189" s="132" t="e">
        <f t="shared" ca="1" si="19"/>
        <v>#N/A</v>
      </c>
      <c r="S189" s="132" t="e">
        <f t="shared" ca="1" si="20"/>
        <v>#N/A</v>
      </c>
      <c r="AH189" t="s">
        <v>427</v>
      </c>
      <c r="AI189">
        <v>3.9300000000000001E-4</v>
      </c>
    </row>
    <row r="190" spans="1:35">
      <c r="A190" s="130">
        <f t="shared" si="21"/>
        <v>4</v>
      </c>
      <c r="E190" s="130">
        <v>9</v>
      </c>
      <c r="F190" s="132" t="e">
        <f t="shared" ca="1" si="17"/>
        <v>#N/A</v>
      </c>
      <c r="J190" s="132" t="e">
        <f t="shared" ca="1" si="18"/>
        <v>#N/A</v>
      </c>
      <c r="N190" s="132" t="e">
        <f t="shared" ca="1" si="19"/>
        <v>#N/A</v>
      </c>
      <c r="S190" s="132" t="e">
        <f t="shared" ca="1" si="20"/>
        <v>#N/A</v>
      </c>
      <c r="AH190" t="s">
        <v>428</v>
      </c>
      <c r="AI190">
        <v>0</v>
      </c>
    </row>
    <row r="191" spans="1:35">
      <c r="A191" s="130">
        <f t="shared" si="21"/>
        <v>4</v>
      </c>
      <c r="E191" s="130">
        <v>10</v>
      </c>
      <c r="F191" s="132" t="e">
        <f t="shared" ca="1" si="17"/>
        <v>#N/A</v>
      </c>
      <c r="N191" s="132" t="e">
        <f t="shared" ca="1" si="19"/>
        <v>#N/A</v>
      </c>
      <c r="S191" s="132" t="e">
        <f t="shared" ca="1" si="20"/>
        <v>#N/A</v>
      </c>
      <c r="AH191" t="s">
        <v>429</v>
      </c>
      <c r="AI191">
        <v>0</v>
      </c>
    </row>
    <row r="192" spans="1:35">
      <c r="A192" s="130">
        <f t="shared" si="21"/>
        <v>4</v>
      </c>
      <c r="E192" s="130">
        <v>11</v>
      </c>
      <c r="F192" s="132" t="e">
        <f t="shared" ca="1" si="17"/>
        <v>#N/A</v>
      </c>
      <c r="N192" s="132" t="e">
        <f t="shared" ca="1" si="19"/>
        <v>#N/A</v>
      </c>
      <c r="S192" s="132" t="e">
        <f t="shared" ca="1" si="20"/>
        <v>#N/A</v>
      </c>
      <c r="AH192" t="s">
        <v>430</v>
      </c>
      <c r="AI192">
        <v>2.5300000000000002E-4</v>
      </c>
    </row>
    <row r="193" spans="1:35">
      <c r="A193" s="130">
        <f t="shared" si="21"/>
        <v>4</v>
      </c>
      <c r="E193" s="130">
        <v>12</v>
      </c>
      <c r="F193" s="132" t="e">
        <f t="shared" ca="1" si="17"/>
        <v>#N/A</v>
      </c>
      <c r="N193" s="132" t="e">
        <f t="shared" ca="1" si="19"/>
        <v>#N/A</v>
      </c>
      <c r="S193" s="132" t="e">
        <f t="shared" ca="1" si="20"/>
        <v>#N/A</v>
      </c>
      <c r="AH193" t="s">
        <v>431</v>
      </c>
      <c r="AI193">
        <v>4.9899999999999999E-4</v>
      </c>
    </row>
    <row r="194" spans="1:35">
      <c r="A194" s="130">
        <f t="shared" si="21"/>
        <v>4</v>
      </c>
      <c r="E194" s="130">
        <v>13</v>
      </c>
      <c r="F194" s="132" t="e">
        <f t="shared" ca="1" si="17"/>
        <v>#N/A</v>
      </c>
      <c r="N194" s="132" t="e">
        <f t="shared" ca="1" si="19"/>
        <v>#N/A</v>
      </c>
      <c r="S194" s="132" t="e">
        <f t="shared" ca="1" si="20"/>
        <v>#N/A</v>
      </c>
      <c r="AH194" t="s">
        <v>432</v>
      </c>
      <c r="AI194">
        <v>4.3600000000000003E-4</v>
      </c>
    </row>
    <row r="195" spans="1:35">
      <c r="A195" s="130">
        <f t="shared" si="21"/>
        <v>4</v>
      </c>
      <c r="E195" s="130">
        <v>14</v>
      </c>
      <c r="F195" s="132" t="e">
        <f t="shared" ca="1" si="17"/>
        <v>#N/A</v>
      </c>
      <c r="N195" s="132" t="e">
        <f t="shared" ca="1" si="19"/>
        <v>#N/A</v>
      </c>
      <c r="S195" s="132" t="e">
        <f t="shared" ca="1" si="20"/>
        <v>#N/A</v>
      </c>
      <c r="AH195" t="s">
        <v>433</v>
      </c>
      <c r="AI195">
        <v>5.4000000000000001E-4</v>
      </c>
    </row>
    <row r="196" spans="1:35">
      <c r="A196" s="130">
        <f t="shared" si="21"/>
        <v>4</v>
      </c>
      <c r="E196" s="130">
        <v>15</v>
      </c>
      <c r="F196" s="132" t="e">
        <f t="shared" ca="1" si="17"/>
        <v>#N/A</v>
      </c>
      <c r="N196" s="132" t="e">
        <f t="shared" ca="1" si="19"/>
        <v>#N/A</v>
      </c>
      <c r="S196" s="132" t="e">
        <f t="shared" ca="1" si="20"/>
        <v>#N/A</v>
      </c>
      <c r="AH196" t="s">
        <v>434</v>
      </c>
      <c r="AI196">
        <v>3.1599999999999998E-4</v>
      </c>
    </row>
    <row r="197" spans="1:35">
      <c r="A197" s="130">
        <f t="shared" si="21"/>
        <v>4</v>
      </c>
      <c r="E197" s="130">
        <v>16</v>
      </c>
      <c r="F197" s="132" t="e">
        <f t="shared" ca="1" si="17"/>
        <v>#N/A</v>
      </c>
      <c r="N197" s="132" t="e">
        <f t="shared" ca="1" si="19"/>
        <v>#N/A</v>
      </c>
      <c r="S197" s="132" t="e">
        <f t="shared" ca="1" si="20"/>
        <v>#N/A</v>
      </c>
      <c r="AH197" t="s">
        <v>435</v>
      </c>
      <c r="AI197">
        <v>5.8500000000000002E-4</v>
      </c>
    </row>
    <row r="198" spans="1:35">
      <c r="A198" s="130">
        <f t="shared" si="21"/>
        <v>4</v>
      </c>
      <c r="E198" s="130">
        <v>17</v>
      </c>
      <c r="F198" s="132" t="e">
        <f t="shared" ca="1" si="17"/>
        <v>#N/A</v>
      </c>
      <c r="N198" s="132" t="e">
        <f t="shared" ca="1" si="19"/>
        <v>#N/A</v>
      </c>
      <c r="S198" s="132" t="e">
        <f t="shared" ca="1" si="20"/>
        <v>#N/A</v>
      </c>
      <c r="AH198" t="s">
        <v>436</v>
      </c>
      <c r="AI198">
        <v>5.4500000000000002E-4</v>
      </c>
    </row>
    <row r="199" spans="1:35">
      <c r="A199" s="130">
        <f t="shared" si="21"/>
        <v>4</v>
      </c>
      <c r="E199" s="130">
        <v>18</v>
      </c>
      <c r="F199" s="132" t="e">
        <f t="shared" ca="1" si="17"/>
        <v>#N/A</v>
      </c>
      <c r="N199" s="132" t="e">
        <f t="shared" ca="1" si="19"/>
        <v>#N/A</v>
      </c>
      <c r="S199" s="132" t="e">
        <f t="shared" ca="1" si="20"/>
        <v>#N/A</v>
      </c>
      <c r="AH199" t="s">
        <v>437</v>
      </c>
      <c r="AI199">
        <v>4.3899999999999999E-4</v>
      </c>
    </row>
    <row r="200" spans="1:35">
      <c r="A200" s="130">
        <f t="shared" si="21"/>
        <v>4</v>
      </c>
      <c r="E200" s="130">
        <v>19</v>
      </c>
      <c r="F200" s="132" t="e">
        <f t="shared" ca="1" si="17"/>
        <v>#N/A</v>
      </c>
      <c r="N200" s="132" t="e">
        <f t="shared" ca="1" si="19"/>
        <v>#N/A</v>
      </c>
      <c r="S200" s="132" t="e">
        <f t="shared" ca="1" si="20"/>
        <v>#N/A</v>
      </c>
      <c r="AH200" t="s">
        <v>438</v>
      </c>
      <c r="AI200">
        <v>4.1800000000000002E-4</v>
      </c>
    </row>
    <row r="201" spans="1:35">
      <c r="A201" s="130">
        <f t="shared" si="21"/>
        <v>4</v>
      </c>
      <c r="E201" s="130">
        <v>20</v>
      </c>
      <c r="F201" s="132" t="e">
        <f t="shared" ca="1" si="17"/>
        <v>#N/A</v>
      </c>
      <c r="N201" s="132" t="e">
        <f t="shared" ca="1" si="19"/>
        <v>#N/A</v>
      </c>
      <c r="S201" s="132" t="e">
        <f t="shared" ca="1" si="20"/>
        <v>#N/A</v>
      </c>
      <c r="AH201" t="s">
        <v>439</v>
      </c>
      <c r="AI201">
        <v>3.9199999999999999E-4</v>
      </c>
    </row>
    <row r="202" spans="1:35">
      <c r="A202" s="130">
        <f t="shared" si="21"/>
        <v>4</v>
      </c>
      <c r="E202" s="130">
        <v>21</v>
      </c>
      <c r="F202" s="132" t="e">
        <f t="shared" ca="1" si="17"/>
        <v>#N/A</v>
      </c>
      <c r="N202" s="132" t="e">
        <f t="shared" ca="1" si="19"/>
        <v>#N/A</v>
      </c>
      <c r="S202" s="132" t="e">
        <f t="shared" ca="1" si="20"/>
        <v>#N/A</v>
      </c>
      <c r="AH202" t="s">
        <v>440</v>
      </c>
      <c r="AI202">
        <v>5.3600000000000002E-4</v>
      </c>
    </row>
    <row r="203" spans="1:35">
      <c r="A203" s="130">
        <f t="shared" si="21"/>
        <v>4</v>
      </c>
      <c r="E203" s="130">
        <v>22</v>
      </c>
      <c r="F203" s="132" t="e">
        <f t="shared" ca="1" si="17"/>
        <v>#N/A</v>
      </c>
      <c r="N203" s="132" t="e">
        <f t="shared" ca="1" si="19"/>
        <v>#N/A</v>
      </c>
      <c r="S203" s="132" t="e">
        <f t="shared" ca="1" si="20"/>
        <v>#N/A</v>
      </c>
      <c r="AH203" t="s">
        <v>441</v>
      </c>
      <c r="AI203">
        <v>2.9100000000000003E-4</v>
      </c>
    </row>
    <row r="204" spans="1:35">
      <c r="A204" s="130">
        <f t="shared" si="21"/>
        <v>4</v>
      </c>
      <c r="E204" s="130">
        <v>23</v>
      </c>
      <c r="F204" s="132" t="e">
        <f t="shared" ca="1" si="17"/>
        <v>#N/A</v>
      </c>
      <c r="N204" s="132" t="e">
        <f t="shared" ca="1" si="19"/>
        <v>#N/A</v>
      </c>
      <c r="S204" s="132" t="e">
        <f t="shared" ca="1" si="20"/>
        <v>#N/A</v>
      </c>
      <c r="AH204" t="s">
        <v>442</v>
      </c>
      <c r="AI204">
        <v>4.6099999999999998E-4</v>
      </c>
    </row>
    <row r="205" spans="1:35">
      <c r="A205" s="130">
        <f t="shared" si="21"/>
        <v>4</v>
      </c>
      <c r="E205" s="130">
        <v>24</v>
      </c>
      <c r="S205" s="132" t="e">
        <f t="shared" ca="1" si="20"/>
        <v>#N/A</v>
      </c>
      <c r="AH205" t="s">
        <v>443</v>
      </c>
      <c r="AI205">
        <v>4.9100000000000001E-4</v>
      </c>
    </row>
    <row r="206" spans="1:35">
      <c r="A206" s="130">
        <f t="shared" si="21"/>
        <v>4</v>
      </c>
      <c r="E206" s="130">
        <v>25</v>
      </c>
      <c r="S206" s="132" t="e">
        <f t="shared" ca="1" si="20"/>
        <v>#N/A</v>
      </c>
      <c r="AH206" t="s">
        <v>444</v>
      </c>
      <c r="AI206">
        <v>4.6700000000000002E-4</v>
      </c>
    </row>
    <row r="207" spans="1:35">
      <c r="A207" s="130">
        <f t="shared" si="21"/>
        <v>4</v>
      </c>
      <c r="E207" s="130">
        <v>26</v>
      </c>
      <c r="S207" s="132" t="e">
        <f t="shared" ca="1" si="20"/>
        <v>#N/A</v>
      </c>
      <c r="AH207" t="s">
        <v>445</v>
      </c>
      <c r="AI207">
        <v>0</v>
      </c>
    </row>
    <row r="208" spans="1:35">
      <c r="A208" s="130">
        <f t="shared" si="21"/>
        <v>4</v>
      </c>
      <c r="E208" s="130">
        <v>27</v>
      </c>
      <c r="S208" s="132" t="e">
        <f t="shared" ca="1" si="20"/>
        <v>#N/A</v>
      </c>
      <c r="AH208" t="s">
        <v>446</v>
      </c>
      <c r="AI208">
        <v>2.0000000000000001E-4</v>
      </c>
    </row>
    <row r="209" spans="1:35">
      <c r="A209" s="130">
        <f t="shared" si="21"/>
        <v>4</v>
      </c>
      <c r="E209" s="130">
        <v>28</v>
      </c>
      <c r="S209" s="132" t="e">
        <f t="shared" ca="1" si="20"/>
        <v>#N/A</v>
      </c>
      <c r="AH209" t="s">
        <v>447</v>
      </c>
      <c r="AI209">
        <v>5.4600000000000004E-4</v>
      </c>
    </row>
    <row r="210" spans="1:35">
      <c r="A210" s="130">
        <f t="shared" si="21"/>
        <v>4</v>
      </c>
      <c r="E210" s="130">
        <v>29</v>
      </c>
      <c r="S210" s="132" t="e">
        <f t="shared" ca="1" si="20"/>
        <v>#N/A</v>
      </c>
      <c r="AH210" t="s">
        <v>448</v>
      </c>
      <c r="AI210">
        <v>3.9100000000000002E-4</v>
      </c>
    </row>
    <row r="211" spans="1:35">
      <c r="A211" s="130">
        <f t="shared" si="21"/>
        <v>4</v>
      </c>
      <c r="E211" s="130">
        <v>30</v>
      </c>
      <c r="S211" s="132" t="e">
        <f t="shared" ca="1" si="20"/>
        <v>#N/A</v>
      </c>
      <c r="AH211" t="s">
        <v>449</v>
      </c>
      <c r="AI211">
        <v>0</v>
      </c>
    </row>
    <row r="212" spans="1:35">
      <c r="A212" s="130">
        <f t="shared" si="21"/>
        <v>4</v>
      </c>
      <c r="E212" s="130">
        <v>31</v>
      </c>
      <c r="S212" s="132" t="e">
        <f t="shared" ca="1" si="20"/>
        <v>#N/A</v>
      </c>
      <c r="AH212" t="s">
        <v>450</v>
      </c>
      <c r="AI212">
        <v>0</v>
      </c>
    </row>
    <row r="213" spans="1:35">
      <c r="A213" s="130">
        <f t="shared" si="21"/>
        <v>4</v>
      </c>
      <c r="E213" s="130">
        <v>32</v>
      </c>
      <c r="S213" s="132" t="e">
        <f t="shared" ca="1" si="20"/>
        <v>#N/A</v>
      </c>
      <c r="AH213" t="s">
        <v>451</v>
      </c>
      <c r="AI213">
        <v>2.0000000000000001E-4</v>
      </c>
    </row>
    <row r="214" spans="1:35">
      <c r="A214" s="130">
        <f t="shared" si="21"/>
        <v>4</v>
      </c>
      <c r="E214" s="130">
        <v>33</v>
      </c>
      <c r="S214" s="132" t="e">
        <f t="shared" ca="1" si="20"/>
        <v>#N/A</v>
      </c>
      <c r="AH214" t="s">
        <v>452</v>
      </c>
      <c r="AI214">
        <v>4.8299999999999998E-4</v>
      </c>
    </row>
    <row r="215" spans="1:35">
      <c r="A215" s="130">
        <f t="shared" si="21"/>
        <v>4</v>
      </c>
      <c r="E215" s="130">
        <v>34</v>
      </c>
      <c r="S215" s="132" t="e">
        <f t="shared" ca="1" si="20"/>
        <v>#N/A</v>
      </c>
      <c r="AH215" t="s">
        <v>453</v>
      </c>
      <c r="AI215">
        <v>5.1900000000000004E-4</v>
      </c>
    </row>
    <row r="216" spans="1:35">
      <c r="A216" s="130">
        <f t="shared" si="21"/>
        <v>4</v>
      </c>
      <c r="E216" s="130">
        <v>35</v>
      </c>
      <c r="S216" s="132" t="e">
        <f t="shared" ca="1" si="20"/>
        <v>#N/A</v>
      </c>
      <c r="AH216" t="s">
        <v>454</v>
      </c>
      <c r="AI216">
        <v>3.8299999999999999E-4</v>
      </c>
    </row>
    <row r="217" spans="1:35">
      <c r="A217" s="130">
        <f t="shared" si="21"/>
        <v>4</v>
      </c>
      <c r="E217" s="130">
        <v>36</v>
      </c>
      <c r="S217" s="132" t="e">
        <f t="shared" ca="1" si="20"/>
        <v>#N/A</v>
      </c>
      <c r="AH217" t="s">
        <v>455</v>
      </c>
      <c r="AI217" t="s">
        <v>308</v>
      </c>
    </row>
    <row r="218" spans="1:35">
      <c r="A218" s="130">
        <f t="shared" si="21"/>
        <v>4</v>
      </c>
      <c r="E218" s="130">
        <v>37</v>
      </c>
      <c r="S218" s="132" t="e">
        <f t="shared" ca="1" si="20"/>
        <v>#N/A</v>
      </c>
      <c r="AH218" t="s">
        <v>456</v>
      </c>
      <c r="AI218" t="s">
        <v>457</v>
      </c>
    </row>
    <row r="219" spans="1:35">
      <c r="A219" s="130">
        <f t="shared" si="21"/>
        <v>4</v>
      </c>
      <c r="E219" s="130">
        <v>38</v>
      </c>
      <c r="S219" s="132" t="e">
        <f t="shared" ca="1" si="20"/>
        <v>#N/A</v>
      </c>
      <c r="AH219" t="s">
        <v>458</v>
      </c>
      <c r="AI219">
        <v>0</v>
      </c>
    </row>
    <row r="220" spans="1:35">
      <c r="A220" s="130">
        <f t="shared" si="21"/>
        <v>4</v>
      </c>
      <c r="E220" s="130">
        <v>39</v>
      </c>
      <c r="S220" s="132" t="e">
        <f t="shared" ca="1" si="20"/>
        <v>#N/A</v>
      </c>
      <c r="AH220" t="s">
        <v>459</v>
      </c>
      <c r="AI220" t="s">
        <v>308</v>
      </c>
    </row>
    <row r="221" spans="1:35">
      <c r="A221" s="130">
        <f t="shared" si="21"/>
        <v>4</v>
      </c>
      <c r="E221" s="130">
        <v>40</v>
      </c>
      <c r="S221" s="132" t="e">
        <f t="shared" ca="1" si="20"/>
        <v>#N/A</v>
      </c>
      <c r="AH221" t="s">
        <v>460</v>
      </c>
      <c r="AI221">
        <v>5.2099999999999998E-4</v>
      </c>
    </row>
    <row r="222" spans="1:35">
      <c r="A222" s="130">
        <f t="shared" si="21"/>
        <v>4</v>
      </c>
      <c r="E222" s="130">
        <v>41</v>
      </c>
      <c r="S222" s="132" t="e">
        <f t="shared" ca="1" si="20"/>
        <v>#N/A</v>
      </c>
      <c r="AH222" t="s">
        <v>461</v>
      </c>
      <c r="AI222">
        <v>3.3500000000000001E-4</v>
      </c>
    </row>
    <row r="223" spans="1:35">
      <c r="A223" s="130">
        <f t="shared" si="21"/>
        <v>4</v>
      </c>
      <c r="E223" s="130">
        <v>42</v>
      </c>
      <c r="S223" s="132" t="e">
        <f t="shared" ca="1" si="20"/>
        <v>#N/A</v>
      </c>
      <c r="AH223" t="s">
        <v>462</v>
      </c>
      <c r="AI223">
        <v>3.9199999999999999E-4</v>
      </c>
    </row>
    <row r="224" spans="1:35">
      <c r="A224" s="130">
        <f t="shared" si="21"/>
        <v>4</v>
      </c>
      <c r="E224" s="130">
        <v>43</v>
      </c>
      <c r="S224" s="132" t="e">
        <f t="shared" ca="1" si="20"/>
        <v>#N/A</v>
      </c>
      <c r="AH224" t="s">
        <v>463</v>
      </c>
      <c r="AI224">
        <v>6.4199999999999999E-4</v>
      </c>
    </row>
    <row r="225" spans="1:35">
      <c r="A225" s="130">
        <f t="shared" si="21"/>
        <v>4</v>
      </c>
      <c r="E225" s="130">
        <v>44</v>
      </c>
      <c r="S225" s="132" t="e">
        <f t="shared" ca="1" si="20"/>
        <v>#N/A</v>
      </c>
      <c r="AH225" t="s">
        <v>464</v>
      </c>
      <c r="AI225">
        <v>3.9199999999999999E-4</v>
      </c>
    </row>
    <row r="226" spans="1:35">
      <c r="A226" s="130">
        <f t="shared" si="21"/>
        <v>4</v>
      </c>
      <c r="E226" s="130">
        <v>45</v>
      </c>
      <c r="S226" s="132" t="e">
        <f t="shared" ca="1" si="20"/>
        <v>#N/A</v>
      </c>
      <c r="AH226" t="s">
        <v>465</v>
      </c>
      <c r="AI226">
        <v>6.69E-4</v>
      </c>
    </row>
    <row r="227" spans="1:35">
      <c r="A227" s="130">
        <f t="shared" si="21"/>
        <v>4</v>
      </c>
      <c r="E227" s="130">
        <v>46</v>
      </c>
      <c r="S227" s="132" t="e">
        <f t="shared" ca="1" si="20"/>
        <v>#N/A</v>
      </c>
      <c r="AH227" t="s">
        <v>466</v>
      </c>
      <c r="AI227">
        <v>3.9199999999999999E-4</v>
      </c>
    </row>
    <row r="228" spans="1:35">
      <c r="A228" s="130">
        <f t="shared" si="21"/>
        <v>4</v>
      </c>
      <c r="E228" s="130">
        <v>47</v>
      </c>
      <c r="S228" s="132" t="e">
        <f t="shared" ca="1" si="20"/>
        <v>#N/A</v>
      </c>
      <c r="AH228" t="s">
        <v>467</v>
      </c>
      <c r="AI228">
        <v>3.9199999999999999E-4</v>
      </c>
    </row>
    <row r="229" spans="1:35">
      <c r="A229" s="130">
        <f t="shared" si="21"/>
        <v>4</v>
      </c>
      <c r="E229" s="130">
        <v>48</v>
      </c>
      <c r="S229" s="132" t="e">
        <f t="shared" ca="1" si="20"/>
        <v>#N/A</v>
      </c>
      <c r="AH229" t="s">
        <v>468</v>
      </c>
      <c r="AI229">
        <v>3.88E-4</v>
      </c>
    </row>
    <row r="230" spans="1:35">
      <c r="A230" s="130">
        <f t="shared" si="21"/>
        <v>4</v>
      </c>
      <c r="E230" s="130">
        <v>49</v>
      </c>
      <c r="S230" s="132" t="e">
        <f t="shared" ca="1" si="20"/>
        <v>#N/A</v>
      </c>
      <c r="AH230" t="s">
        <v>469</v>
      </c>
      <c r="AI230">
        <v>5.1999999999999995E-4</v>
      </c>
    </row>
    <row r="231" spans="1:35">
      <c r="A231" s="130">
        <f t="shared" si="21"/>
        <v>4</v>
      </c>
      <c r="E231" s="130">
        <v>50</v>
      </c>
      <c r="S231" s="132" t="e">
        <f t="shared" ca="1" si="20"/>
        <v>#N/A</v>
      </c>
      <c r="AH231" t="s">
        <v>470</v>
      </c>
      <c r="AI231">
        <v>4.3600000000000003E-4</v>
      </c>
    </row>
    <row r="232" spans="1:35">
      <c r="A232" s="130">
        <f t="shared" si="21"/>
        <v>4</v>
      </c>
      <c r="E232" s="130">
        <v>51</v>
      </c>
      <c r="S232" s="132" t="e">
        <f t="shared" ca="1" si="20"/>
        <v>#N/A</v>
      </c>
      <c r="AH232" t="s">
        <v>471</v>
      </c>
      <c r="AI232">
        <v>5.1000000000000004E-4</v>
      </c>
    </row>
    <row r="233" spans="1:35">
      <c r="A233" s="130">
        <f t="shared" si="21"/>
        <v>4</v>
      </c>
      <c r="E233" s="130">
        <v>52</v>
      </c>
      <c r="S233" s="132" t="e">
        <f t="shared" ca="1" si="20"/>
        <v>#N/A</v>
      </c>
      <c r="AH233" t="s">
        <v>472</v>
      </c>
      <c r="AI233">
        <v>4.2900000000000002E-4</v>
      </c>
    </row>
    <row r="234" spans="1:35">
      <c r="AH234" t="s">
        <v>473</v>
      </c>
      <c r="AI234">
        <v>0</v>
      </c>
    </row>
    <row r="235" spans="1:35">
      <c r="AH235" t="s">
        <v>474</v>
      </c>
      <c r="AI235">
        <v>3.1799999999999998E-4</v>
      </c>
    </row>
    <row r="236" spans="1:35">
      <c r="AH236" t="s">
        <v>475</v>
      </c>
      <c r="AI236">
        <v>3.9199999999999999E-4</v>
      </c>
    </row>
    <row r="237" spans="1:35">
      <c r="AH237" t="s">
        <v>476</v>
      </c>
      <c r="AI237">
        <v>5.2300000000000003E-4</v>
      </c>
    </row>
    <row r="238" spans="1:35">
      <c r="AH238" t="s">
        <v>477</v>
      </c>
      <c r="AI238">
        <v>4.17E-4</v>
      </c>
    </row>
    <row r="239" spans="1:35">
      <c r="AH239" t="s">
        <v>478</v>
      </c>
      <c r="AI239">
        <v>4.4799999999999999E-4</v>
      </c>
    </row>
    <row r="240" spans="1:35">
      <c r="AH240" t="s">
        <v>479</v>
      </c>
      <c r="AI240">
        <v>4.3600000000000003E-4</v>
      </c>
    </row>
    <row r="241" spans="1:35">
      <c r="AH241" t="s">
        <v>480</v>
      </c>
      <c r="AI241">
        <v>1.0369999999999999E-3</v>
      </c>
    </row>
    <row r="242" spans="1:35">
      <c r="A242" s="130">
        <f>(ROW()+58)/60</f>
        <v>5</v>
      </c>
      <c r="B242" s="131" t="str">
        <f ca="1">INDIRECT("select!E"&amp;TEXT($B$1+A242,"#"))</f>
        <v>Service</v>
      </c>
      <c r="C242" s="130" t="e">
        <f ca="1">VLOOKUP(B242,$A$3181:$D$3190,4,0)</f>
        <v>#N/A</v>
      </c>
      <c r="D242" s="130" t="e">
        <f ca="1">VLOOKUP(B242,$A$3181:$D$3190,3,0)</f>
        <v>#N/A</v>
      </c>
      <c r="E242" s="130">
        <v>1</v>
      </c>
      <c r="F242" s="132" t="e">
        <f t="shared" ref="F242:F264" ca="1" si="22">IF(E242&lt;=INDIRECT("D$"&amp;TEXT(ROW()-E242+1,"#")),INDIRECT("E$"&amp;TEXT($F$1+INDIRECT("C$"&amp;TEXT(ROW()-E242+1,"#"))+E242-1,"#")),"")</f>
        <v>#N/A</v>
      </c>
      <c r="G242" s="131" t="str">
        <f ca="1">INDIRECT("select!G"&amp;TEXT($B$1+A242,"#"))</f>
        <v>traitement des déchets</v>
      </c>
      <c r="H242" s="130" t="e">
        <f ca="1">VLOOKUP(G242,E$3181:G$3219,3,0)</f>
        <v>#N/A</v>
      </c>
      <c r="I242" s="130" t="e">
        <f ca="1">VLOOKUP(G242,E$3181:G$3219,2,0)</f>
        <v>#N/A</v>
      </c>
      <c r="J242" s="132" t="e">
        <f t="shared" ref="J242:J250" ca="1" si="23">IF(E242&lt;=INDIRECT("I$"&amp;TEXT(ROW()-E242+1,"#")),INDIRECT("H$"&amp;TEXT($F$1+INDIRECT("H$"&amp;TEXT(ROW()-E242+1,"#"))+E242-1,"#")),"")</f>
        <v>#N/A</v>
      </c>
      <c r="K242" s="133" t="str">
        <f ca="1">INDIRECT("select!H"&amp;TEXT($B$1+A242,"#"))</f>
        <v>traitement des déchets</v>
      </c>
      <c r="L242" s="130" t="e">
        <f ca="1">VLOOKUP(K242,H$3181:J$3287,3,0)</f>
        <v>#N/A</v>
      </c>
      <c r="M242" s="130" t="e">
        <f ca="1">VLOOKUP(K242,H$3181:J$3287,2,0)</f>
        <v>#N/A</v>
      </c>
      <c r="N242" s="132" t="e">
        <f t="shared" ref="N242:N264" ca="1" si="24">IF(E242&lt;=INDIRECT("M$"&amp;TEXT(ROW()-E242+1,"#")),INDIRECT("K$"&amp;TEXT($F$1+INDIRECT("L$"&amp;TEXT(ROW()-E242+1,"#"))+E242-1,"#")),"")</f>
        <v>#N/A</v>
      </c>
      <c r="O242" s="133" t="str">
        <f ca="1">INDIRECT("select!I"&amp;TEXT($B$1+A242,"#"))</f>
        <v>Élimination des déchets (industriels)</v>
      </c>
      <c r="Q242" s="130" t="e">
        <f ca="1">VLOOKUP(O242,K$3181:O$3570,5,0)</f>
        <v>#N/A</v>
      </c>
      <c r="R242" s="130" t="e">
        <f ca="1">VLOOKUP(O242,K$3181:O$3570,4,0)</f>
        <v>#N/A</v>
      </c>
      <c r="S242" s="132" t="e">
        <f t="shared" ref="S242:S293" ca="1" si="25">IF(E242&lt;=INDIRECT("R$"&amp;TEXT(ROW()-E242+1,"#")),INDIRECT("P$"&amp;TEXT($F$1+INDIRECT("Q$"&amp;TEXT(ROW()-E242+1,"#"))+E242-1,"#")),"")</f>
        <v>#N/A</v>
      </c>
      <c r="T242" s="130" t="str">
        <f ca="1">IFERROR(VLOOKUP(O242,K$3181:O$3570,2,0),"")</f>
        <v/>
      </c>
      <c r="U242">
        <f ca="1">IFERROR(VLOOKUP(O242,K$3181:O$3570,3,0),0)</f>
        <v>0</v>
      </c>
      <c r="AH242" t="s">
        <v>481</v>
      </c>
      <c r="AI242">
        <v>4.1800000000000002E-4</v>
      </c>
    </row>
    <row r="243" spans="1:35">
      <c r="A243" s="130">
        <f t="shared" ref="A243:A293" si="26">A242</f>
        <v>5</v>
      </c>
      <c r="E243" s="130">
        <v>2</v>
      </c>
      <c r="F243" s="132" t="e">
        <f t="shared" ca="1" si="22"/>
        <v>#N/A</v>
      </c>
      <c r="J243" s="132" t="e">
        <f t="shared" ca="1" si="23"/>
        <v>#N/A</v>
      </c>
      <c r="N243" s="132" t="e">
        <f t="shared" ca="1" si="24"/>
        <v>#N/A</v>
      </c>
      <c r="S243" s="132" t="e">
        <f t="shared" ca="1" si="25"/>
        <v>#N/A</v>
      </c>
      <c r="AH243" t="s">
        <v>482</v>
      </c>
      <c r="AI243">
        <v>2.5300000000000002E-4</v>
      </c>
    </row>
    <row r="244" spans="1:35">
      <c r="A244" s="130">
        <f t="shared" si="26"/>
        <v>5</v>
      </c>
      <c r="E244" s="130">
        <v>3</v>
      </c>
      <c r="F244" s="132" t="e">
        <f t="shared" ca="1" si="22"/>
        <v>#N/A</v>
      </c>
      <c r="J244" s="132" t="e">
        <f t="shared" ca="1" si="23"/>
        <v>#N/A</v>
      </c>
      <c r="N244" s="132" t="e">
        <f t="shared" ca="1" si="24"/>
        <v>#N/A</v>
      </c>
      <c r="S244" s="132" t="e">
        <f t="shared" ca="1" si="25"/>
        <v>#N/A</v>
      </c>
      <c r="AH244" t="s">
        <v>483</v>
      </c>
      <c r="AI244">
        <v>2.99E-4</v>
      </c>
    </row>
    <row r="245" spans="1:35">
      <c r="A245" s="130">
        <f t="shared" si="26"/>
        <v>5</v>
      </c>
      <c r="E245" s="130">
        <v>4</v>
      </c>
      <c r="F245" s="132" t="e">
        <f t="shared" ca="1" si="22"/>
        <v>#N/A</v>
      </c>
      <c r="J245" s="132" t="e">
        <f t="shared" ca="1" si="23"/>
        <v>#N/A</v>
      </c>
      <c r="N245" s="132" t="e">
        <f t="shared" ca="1" si="24"/>
        <v>#N/A</v>
      </c>
      <c r="S245" s="132" t="e">
        <f t="shared" ca="1" si="25"/>
        <v>#N/A</v>
      </c>
      <c r="AH245" t="s">
        <v>484</v>
      </c>
      <c r="AI245">
        <v>5.3899999999999998E-4</v>
      </c>
    </row>
    <row r="246" spans="1:35">
      <c r="A246" s="130">
        <f t="shared" si="26"/>
        <v>5</v>
      </c>
      <c r="E246" s="130">
        <v>5</v>
      </c>
      <c r="F246" s="132" t="e">
        <f t="shared" ca="1" si="22"/>
        <v>#N/A</v>
      </c>
      <c r="J246" s="132" t="e">
        <f t="shared" ca="1" si="23"/>
        <v>#N/A</v>
      </c>
      <c r="N246" s="132" t="e">
        <f t="shared" ca="1" si="24"/>
        <v>#N/A</v>
      </c>
      <c r="S246" s="132" t="e">
        <f t="shared" ca="1" si="25"/>
        <v>#N/A</v>
      </c>
      <c r="AH246" t="s">
        <v>485</v>
      </c>
      <c r="AI246">
        <v>0</v>
      </c>
    </row>
    <row r="247" spans="1:35">
      <c r="A247" s="130">
        <f t="shared" si="26"/>
        <v>5</v>
      </c>
      <c r="E247" s="130">
        <v>6</v>
      </c>
      <c r="F247" s="132" t="e">
        <f t="shared" ca="1" si="22"/>
        <v>#N/A</v>
      </c>
      <c r="J247" s="132" t="e">
        <f t="shared" ca="1" si="23"/>
        <v>#N/A</v>
      </c>
      <c r="N247" s="132" t="e">
        <f t="shared" ca="1" si="24"/>
        <v>#N/A</v>
      </c>
      <c r="S247" s="132" t="e">
        <f t="shared" ca="1" si="25"/>
        <v>#N/A</v>
      </c>
      <c r="AH247" t="s">
        <v>486</v>
      </c>
      <c r="AI247">
        <v>0</v>
      </c>
    </row>
    <row r="248" spans="1:35">
      <c r="A248" s="130">
        <f t="shared" si="26"/>
        <v>5</v>
      </c>
      <c r="E248" s="130">
        <v>7</v>
      </c>
      <c r="F248" s="132" t="e">
        <f t="shared" ca="1" si="22"/>
        <v>#N/A</v>
      </c>
      <c r="J248" s="132" t="e">
        <f t="shared" ca="1" si="23"/>
        <v>#N/A</v>
      </c>
      <c r="N248" s="132" t="e">
        <f t="shared" ca="1" si="24"/>
        <v>#N/A</v>
      </c>
      <c r="S248" s="132" t="e">
        <f t="shared" ca="1" si="25"/>
        <v>#N/A</v>
      </c>
      <c r="AH248" t="s">
        <v>487</v>
      </c>
      <c r="AI248">
        <v>5.4500000000000002E-4</v>
      </c>
    </row>
    <row r="249" spans="1:35">
      <c r="A249" s="130">
        <f t="shared" si="26"/>
        <v>5</v>
      </c>
      <c r="E249" s="130">
        <v>8</v>
      </c>
      <c r="F249" s="132" t="e">
        <f t="shared" ca="1" si="22"/>
        <v>#N/A</v>
      </c>
      <c r="J249" s="132" t="e">
        <f t="shared" ca="1" si="23"/>
        <v>#N/A</v>
      </c>
      <c r="N249" s="132" t="e">
        <f t="shared" ca="1" si="24"/>
        <v>#N/A</v>
      </c>
      <c r="S249" s="132" t="e">
        <f t="shared" ca="1" si="25"/>
        <v>#N/A</v>
      </c>
      <c r="AH249" t="s">
        <v>488</v>
      </c>
      <c r="AI249">
        <v>4.2900000000000002E-4</v>
      </c>
    </row>
    <row r="250" spans="1:35">
      <c r="A250" s="130">
        <f t="shared" si="26"/>
        <v>5</v>
      </c>
      <c r="E250" s="130">
        <v>9</v>
      </c>
      <c r="F250" s="132" t="e">
        <f t="shared" ca="1" si="22"/>
        <v>#N/A</v>
      </c>
      <c r="J250" s="132" t="e">
        <f t="shared" ca="1" si="23"/>
        <v>#N/A</v>
      </c>
      <c r="N250" s="132" t="e">
        <f t="shared" ca="1" si="24"/>
        <v>#N/A</v>
      </c>
      <c r="S250" s="132" t="e">
        <f t="shared" ca="1" si="25"/>
        <v>#N/A</v>
      </c>
      <c r="AH250" t="s">
        <v>489</v>
      </c>
      <c r="AI250">
        <v>4.2099999999999999E-4</v>
      </c>
    </row>
    <row r="251" spans="1:35">
      <c r="A251" s="130">
        <f t="shared" si="26"/>
        <v>5</v>
      </c>
      <c r="E251" s="130">
        <v>10</v>
      </c>
      <c r="F251" s="132" t="e">
        <f t="shared" ca="1" si="22"/>
        <v>#N/A</v>
      </c>
      <c r="N251" s="132" t="e">
        <f t="shared" ca="1" si="24"/>
        <v>#N/A</v>
      </c>
      <c r="S251" s="132" t="e">
        <f t="shared" ca="1" si="25"/>
        <v>#N/A</v>
      </c>
      <c r="AH251" t="s">
        <v>490</v>
      </c>
      <c r="AI251">
        <v>2.9300000000000002E-4</v>
      </c>
    </row>
    <row r="252" spans="1:35">
      <c r="A252" s="130">
        <f t="shared" si="26"/>
        <v>5</v>
      </c>
      <c r="E252" s="130">
        <v>11</v>
      </c>
      <c r="F252" s="132" t="e">
        <f t="shared" ca="1" si="22"/>
        <v>#N/A</v>
      </c>
      <c r="N252" s="132" t="e">
        <f t="shared" ca="1" si="24"/>
        <v>#N/A</v>
      </c>
      <c r="S252" s="132" t="e">
        <f t="shared" ca="1" si="25"/>
        <v>#N/A</v>
      </c>
      <c r="AH252" t="s">
        <v>491</v>
      </c>
      <c r="AI252">
        <v>4.73E-4</v>
      </c>
    </row>
    <row r="253" spans="1:35">
      <c r="A253" s="130">
        <f t="shared" si="26"/>
        <v>5</v>
      </c>
      <c r="E253" s="130">
        <v>12</v>
      </c>
      <c r="F253" s="132" t="e">
        <f t="shared" ca="1" si="22"/>
        <v>#N/A</v>
      </c>
      <c r="N253" s="132" t="e">
        <f t="shared" ca="1" si="24"/>
        <v>#N/A</v>
      </c>
      <c r="S253" s="132" t="e">
        <f t="shared" ca="1" si="25"/>
        <v>#N/A</v>
      </c>
      <c r="AH253" t="s">
        <v>492</v>
      </c>
      <c r="AI253">
        <v>4.9799999999999996E-4</v>
      </c>
    </row>
    <row r="254" spans="1:35">
      <c r="A254" s="130">
        <f t="shared" si="26"/>
        <v>5</v>
      </c>
      <c r="E254" s="130">
        <v>13</v>
      </c>
      <c r="F254" s="132" t="e">
        <f t="shared" ca="1" si="22"/>
        <v>#N/A</v>
      </c>
      <c r="N254" s="132" t="e">
        <f t="shared" ca="1" si="24"/>
        <v>#N/A</v>
      </c>
      <c r="S254" s="132" t="e">
        <f t="shared" ca="1" si="25"/>
        <v>#N/A</v>
      </c>
      <c r="AH254" t="s">
        <v>493</v>
      </c>
      <c r="AI254">
        <v>5.2499999999999997E-4</v>
      </c>
    </row>
    <row r="255" spans="1:35">
      <c r="A255" s="130">
        <f t="shared" si="26"/>
        <v>5</v>
      </c>
      <c r="E255" s="130">
        <v>14</v>
      </c>
      <c r="F255" s="132" t="e">
        <f t="shared" ca="1" si="22"/>
        <v>#N/A</v>
      </c>
      <c r="N255" s="132" t="e">
        <f t="shared" ca="1" si="24"/>
        <v>#N/A</v>
      </c>
      <c r="S255" s="132" t="e">
        <f t="shared" ca="1" si="25"/>
        <v>#N/A</v>
      </c>
      <c r="AH255" t="s">
        <v>494</v>
      </c>
      <c r="AI255">
        <v>5.31E-4</v>
      </c>
    </row>
    <row r="256" spans="1:35">
      <c r="A256" s="130">
        <f t="shared" si="26"/>
        <v>5</v>
      </c>
      <c r="E256" s="130">
        <v>15</v>
      </c>
      <c r="F256" s="132" t="e">
        <f t="shared" ca="1" si="22"/>
        <v>#N/A</v>
      </c>
      <c r="N256" s="132" t="e">
        <f t="shared" ca="1" si="24"/>
        <v>#N/A</v>
      </c>
      <c r="S256" s="132" t="e">
        <f t="shared" ca="1" si="25"/>
        <v>#N/A</v>
      </c>
      <c r="AH256" t="s">
        <v>495</v>
      </c>
      <c r="AI256">
        <v>0</v>
      </c>
    </row>
    <row r="257" spans="1:35">
      <c r="A257" s="130">
        <f t="shared" si="26"/>
        <v>5</v>
      </c>
      <c r="E257" s="130">
        <v>16</v>
      </c>
      <c r="F257" s="132" t="e">
        <f t="shared" ca="1" si="22"/>
        <v>#N/A</v>
      </c>
      <c r="N257" s="132" t="e">
        <f t="shared" ca="1" si="24"/>
        <v>#N/A</v>
      </c>
      <c r="S257" s="132" t="e">
        <f t="shared" ca="1" si="25"/>
        <v>#N/A</v>
      </c>
      <c r="AH257" t="s">
        <v>496</v>
      </c>
      <c r="AI257">
        <v>0</v>
      </c>
    </row>
    <row r="258" spans="1:35">
      <c r="A258" s="130">
        <f t="shared" si="26"/>
        <v>5</v>
      </c>
      <c r="E258" s="130">
        <v>17</v>
      </c>
      <c r="F258" s="132" t="e">
        <f t="shared" ca="1" si="22"/>
        <v>#N/A</v>
      </c>
      <c r="N258" s="132" t="e">
        <f t="shared" ca="1" si="24"/>
        <v>#N/A</v>
      </c>
      <c r="S258" s="132" t="e">
        <f t="shared" ca="1" si="25"/>
        <v>#N/A</v>
      </c>
      <c r="AH258" t="s">
        <v>497</v>
      </c>
      <c r="AI258">
        <v>3.8999999999999999E-4</v>
      </c>
    </row>
    <row r="259" spans="1:35">
      <c r="A259" s="130">
        <f t="shared" si="26"/>
        <v>5</v>
      </c>
      <c r="E259" s="130">
        <v>18</v>
      </c>
      <c r="F259" s="132" t="e">
        <f t="shared" ca="1" si="22"/>
        <v>#N/A</v>
      </c>
      <c r="N259" s="132" t="e">
        <f t="shared" ca="1" si="24"/>
        <v>#N/A</v>
      </c>
      <c r="S259" s="132" t="e">
        <f t="shared" ca="1" si="25"/>
        <v>#N/A</v>
      </c>
      <c r="AH259" t="s">
        <v>498</v>
      </c>
      <c r="AI259">
        <v>3.8999999999999999E-4</v>
      </c>
    </row>
    <row r="260" spans="1:35">
      <c r="A260" s="130">
        <f t="shared" si="26"/>
        <v>5</v>
      </c>
      <c r="E260" s="130">
        <v>19</v>
      </c>
      <c r="F260" s="132" t="e">
        <f t="shared" ca="1" si="22"/>
        <v>#N/A</v>
      </c>
      <c r="N260" s="132" t="e">
        <f t="shared" ca="1" si="24"/>
        <v>#N/A</v>
      </c>
      <c r="S260" s="132" t="e">
        <f t="shared" ca="1" si="25"/>
        <v>#N/A</v>
      </c>
      <c r="AH260" t="s">
        <v>499</v>
      </c>
      <c r="AI260">
        <v>3.8999999999999999E-4</v>
      </c>
    </row>
    <row r="261" spans="1:35">
      <c r="A261" s="130">
        <f t="shared" si="26"/>
        <v>5</v>
      </c>
      <c r="E261" s="130">
        <v>20</v>
      </c>
      <c r="F261" s="132" t="e">
        <f t="shared" ca="1" si="22"/>
        <v>#N/A</v>
      </c>
      <c r="N261" s="132" t="e">
        <f t="shared" ca="1" si="24"/>
        <v>#N/A</v>
      </c>
      <c r="S261" s="132" t="e">
        <f t="shared" ca="1" si="25"/>
        <v>#N/A</v>
      </c>
      <c r="AH261" t="s">
        <v>500</v>
      </c>
      <c r="AI261">
        <v>3.4299999999999999E-4</v>
      </c>
    </row>
    <row r="262" spans="1:35">
      <c r="A262" s="130">
        <f t="shared" si="26"/>
        <v>5</v>
      </c>
      <c r="E262" s="130">
        <v>21</v>
      </c>
      <c r="F262" s="132" t="e">
        <f t="shared" ca="1" si="22"/>
        <v>#N/A</v>
      </c>
      <c r="N262" s="132" t="e">
        <f t="shared" ca="1" si="24"/>
        <v>#N/A</v>
      </c>
      <c r="S262" s="132" t="e">
        <f t="shared" ca="1" si="25"/>
        <v>#N/A</v>
      </c>
      <c r="AH262" t="s">
        <v>501</v>
      </c>
      <c r="AI262">
        <v>2.4800000000000001E-4</v>
      </c>
    </row>
    <row r="263" spans="1:35">
      <c r="A263" s="130">
        <f t="shared" si="26"/>
        <v>5</v>
      </c>
      <c r="E263" s="130">
        <v>22</v>
      </c>
      <c r="F263" s="132" t="e">
        <f t="shared" ca="1" si="22"/>
        <v>#N/A</v>
      </c>
      <c r="N263" s="132" t="e">
        <f t="shared" ca="1" si="24"/>
        <v>#N/A</v>
      </c>
      <c r="S263" s="132" t="e">
        <f t="shared" ca="1" si="25"/>
        <v>#N/A</v>
      </c>
      <c r="AH263" t="s">
        <v>502</v>
      </c>
      <c r="AI263">
        <v>0</v>
      </c>
    </row>
    <row r="264" spans="1:35">
      <c r="A264" s="130">
        <f t="shared" si="26"/>
        <v>5</v>
      </c>
      <c r="E264" s="130">
        <v>23</v>
      </c>
      <c r="F264" s="132" t="e">
        <f t="shared" ca="1" si="22"/>
        <v>#N/A</v>
      </c>
      <c r="N264" s="132" t="e">
        <f t="shared" ca="1" si="24"/>
        <v>#N/A</v>
      </c>
      <c r="S264" s="132" t="e">
        <f t="shared" ca="1" si="25"/>
        <v>#N/A</v>
      </c>
      <c r="AH264" t="s">
        <v>503</v>
      </c>
      <c r="AI264">
        <v>6.29E-4</v>
      </c>
    </row>
    <row r="265" spans="1:35">
      <c r="A265" s="130">
        <f t="shared" si="26"/>
        <v>5</v>
      </c>
      <c r="E265" s="130">
        <v>24</v>
      </c>
      <c r="S265" s="132" t="e">
        <f t="shared" ca="1" si="25"/>
        <v>#N/A</v>
      </c>
      <c r="AH265" t="s">
        <v>504</v>
      </c>
      <c r="AI265">
        <v>4.2200000000000001E-4</v>
      </c>
    </row>
    <row r="266" spans="1:35">
      <c r="A266" s="130">
        <f t="shared" si="26"/>
        <v>5</v>
      </c>
      <c r="E266" s="130">
        <v>25</v>
      </c>
      <c r="S266" s="132" t="e">
        <f t="shared" ca="1" si="25"/>
        <v>#N/A</v>
      </c>
      <c r="AH266" t="s">
        <v>505</v>
      </c>
      <c r="AI266">
        <v>3.01E-4</v>
      </c>
    </row>
    <row r="267" spans="1:35">
      <c r="A267" s="130">
        <f t="shared" si="26"/>
        <v>5</v>
      </c>
      <c r="E267" s="130">
        <v>26</v>
      </c>
      <c r="S267" s="132" t="e">
        <f t="shared" ca="1" si="25"/>
        <v>#N/A</v>
      </c>
      <c r="AH267" t="s">
        <v>506</v>
      </c>
      <c r="AI267">
        <v>3.6900000000000002E-4</v>
      </c>
    </row>
    <row r="268" spans="1:35">
      <c r="A268" s="130">
        <f t="shared" si="26"/>
        <v>5</v>
      </c>
      <c r="E268" s="130">
        <v>27</v>
      </c>
      <c r="S268" s="132" t="e">
        <f t="shared" ca="1" si="25"/>
        <v>#N/A</v>
      </c>
      <c r="AH268" t="s">
        <v>507</v>
      </c>
      <c r="AI268">
        <v>2.7799999999999998E-4</v>
      </c>
    </row>
    <row r="269" spans="1:35">
      <c r="A269" s="130">
        <f t="shared" si="26"/>
        <v>5</v>
      </c>
      <c r="E269" s="130">
        <v>28</v>
      </c>
      <c r="S269" s="132" t="e">
        <f t="shared" ca="1" si="25"/>
        <v>#N/A</v>
      </c>
      <c r="AH269" t="s">
        <v>508</v>
      </c>
      <c r="AI269">
        <v>6.3599999999999996E-4</v>
      </c>
    </row>
    <row r="270" spans="1:35">
      <c r="A270" s="130">
        <f t="shared" si="26"/>
        <v>5</v>
      </c>
      <c r="E270" s="130">
        <v>29</v>
      </c>
      <c r="S270" s="132" t="e">
        <f t="shared" ca="1" si="25"/>
        <v>#N/A</v>
      </c>
      <c r="AH270" t="s">
        <v>509</v>
      </c>
      <c r="AI270">
        <v>0</v>
      </c>
    </row>
    <row r="271" spans="1:35">
      <c r="A271" s="130">
        <f t="shared" si="26"/>
        <v>5</v>
      </c>
      <c r="E271" s="130">
        <v>30</v>
      </c>
      <c r="S271" s="132" t="e">
        <f t="shared" ca="1" si="25"/>
        <v>#N/A</v>
      </c>
      <c r="AH271" t="s">
        <v>510</v>
      </c>
      <c r="AI271">
        <v>5.7799999999999995E-4</v>
      </c>
    </row>
    <row r="272" spans="1:35">
      <c r="A272" s="130">
        <f t="shared" si="26"/>
        <v>5</v>
      </c>
      <c r="E272" s="130">
        <v>31</v>
      </c>
      <c r="S272" s="132" t="e">
        <f t="shared" ca="1" si="25"/>
        <v>#N/A</v>
      </c>
      <c r="AH272" t="s">
        <v>511</v>
      </c>
      <c r="AI272">
        <v>3.79E-4</v>
      </c>
    </row>
    <row r="273" spans="1:35">
      <c r="A273" s="130">
        <f t="shared" si="26"/>
        <v>5</v>
      </c>
      <c r="E273" s="130">
        <v>32</v>
      </c>
      <c r="S273" s="132" t="e">
        <f t="shared" ca="1" si="25"/>
        <v>#N/A</v>
      </c>
      <c r="AH273" t="s">
        <v>512</v>
      </c>
      <c r="AI273">
        <v>2.5599999999999999E-4</v>
      </c>
    </row>
    <row r="274" spans="1:35">
      <c r="A274" s="130">
        <f t="shared" si="26"/>
        <v>5</v>
      </c>
      <c r="E274" s="130">
        <v>33</v>
      </c>
      <c r="S274" s="132" t="e">
        <f t="shared" ca="1" si="25"/>
        <v>#N/A</v>
      </c>
      <c r="AH274" t="s">
        <v>513</v>
      </c>
      <c r="AI274">
        <v>4.08E-4</v>
      </c>
    </row>
    <row r="275" spans="1:35">
      <c r="A275" s="130">
        <f t="shared" si="26"/>
        <v>5</v>
      </c>
      <c r="E275" s="130">
        <v>34</v>
      </c>
      <c r="S275" s="132" t="e">
        <f t="shared" ca="1" si="25"/>
        <v>#N/A</v>
      </c>
      <c r="AH275" t="s">
        <v>514</v>
      </c>
      <c r="AI275">
        <v>0</v>
      </c>
    </row>
    <row r="276" spans="1:35">
      <c r="A276" s="130">
        <f t="shared" si="26"/>
        <v>5</v>
      </c>
      <c r="E276" s="130">
        <v>35</v>
      </c>
      <c r="S276" s="132" t="e">
        <f t="shared" ca="1" si="25"/>
        <v>#N/A</v>
      </c>
      <c r="AH276" t="s">
        <v>515</v>
      </c>
      <c r="AI276">
        <v>0</v>
      </c>
    </row>
    <row r="277" spans="1:35">
      <c r="A277" s="130">
        <f t="shared" si="26"/>
        <v>5</v>
      </c>
      <c r="E277" s="130">
        <v>36</v>
      </c>
      <c r="S277" s="132" t="e">
        <f t="shared" ca="1" si="25"/>
        <v>#N/A</v>
      </c>
      <c r="AH277" t="s">
        <v>516</v>
      </c>
      <c r="AI277">
        <v>2.2000000000000001E-4</v>
      </c>
    </row>
    <row r="278" spans="1:35">
      <c r="A278" s="130">
        <f t="shared" si="26"/>
        <v>5</v>
      </c>
      <c r="E278" s="130">
        <v>37</v>
      </c>
      <c r="S278" s="132" t="e">
        <f t="shared" ca="1" si="25"/>
        <v>#N/A</v>
      </c>
      <c r="AH278" t="s">
        <v>517</v>
      </c>
      <c r="AI278">
        <v>3.3E-4</v>
      </c>
    </row>
    <row r="279" spans="1:35">
      <c r="A279" s="130">
        <f t="shared" si="26"/>
        <v>5</v>
      </c>
      <c r="E279" s="130">
        <v>38</v>
      </c>
      <c r="S279" s="132" t="e">
        <f t="shared" ca="1" si="25"/>
        <v>#N/A</v>
      </c>
      <c r="AH279" t="s">
        <v>518</v>
      </c>
      <c r="AI279">
        <v>3.4900000000000003E-4</v>
      </c>
    </row>
    <row r="280" spans="1:35">
      <c r="A280" s="130">
        <f t="shared" si="26"/>
        <v>5</v>
      </c>
      <c r="E280" s="130">
        <v>39</v>
      </c>
      <c r="S280" s="132" t="e">
        <f t="shared" ca="1" si="25"/>
        <v>#N/A</v>
      </c>
      <c r="AH280" t="s">
        <v>519</v>
      </c>
      <c r="AI280">
        <v>4.0000000000000002E-4</v>
      </c>
    </row>
    <row r="281" spans="1:35">
      <c r="A281" s="130">
        <f t="shared" si="26"/>
        <v>5</v>
      </c>
      <c r="E281" s="130">
        <v>40</v>
      </c>
      <c r="S281" s="132" t="e">
        <f t="shared" ca="1" si="25"/>
        <v>#N/A</v>
      </c>
      <c r="AH281" t="s">
        <v>520</v>
      </c>
      <c r="AI281">
        <v>4.0499999999999998E-4</v>
      </c>
    </row>
    <row r="282" spans="1:35">
      <c r="A282" s="130">
        <f t="shared" si="26"/>
        <v>5</v>
      </c>
      <c r="E282" s="130">
        <v>41</v>
      </c>
      <c r="S282" s="132" t="e">
        <f t="shared" ca="1" si="25"/>
        <v>#N/A</v>
      </c>
      <c r="AH282" t="s">
        <v>521</v>
      </c>
      <c r="AI282">
        <v>3.8499999999999998E-4</v>
      </c>
    </row>
    <row r="283" spans="1:35">
      <c r="A283" s="130">
        <f t="shared" si="26"/>
        <v>5</v>
      </c>
      <c r="E283" s="130">
        <v>42</v>
      </c>
      <c r="S283" s="132" t="e">
        <f t="shared" ca="1" si="25"/>
        <v>#N/A</v>
      </c>
      <c r="AH283" t="s">
        <v>522</v>
      </c>
      <c r="AI283" t="s">
        <v>308</v>
      </c>
    </row>
    <row r="284" spans="1:35">
      <c r="A284" s="130">
        <f t="shared" si="26"/>
        <v>5</v>
      </c>
      <c r="E284" s="130">
        <v>43</v>
      </c>
      <c r="S284" s="132" t="e">
        <f t="shared" ca="1" si="25"/>
        <v>#N/A</v>
      </c>
      <c r="AH284" t="s">
        <v>523</v>
      </c>
      <c r="AI284">
        <v>3.7800000000000003E-4</v>
      </c>
    </row>
    <row r="285" spans="1:35">
      <c r="A285" s="130">
        <f t="shared" si="26"/>
        <v>5</v>
      </c>
      <c r="E285" s="130">
        <v>44</v>
      </c>
      <c r="S285" s="132" t="e">
        <f t="shared" ca="1" si="25"/>
        <v>#N/A</v>
      </c>
      <c r="AH285" t="s">
        <v>524</v>
      </c>
      <c r="AI285">
        <v>0</v>
      </c>
    </row>
    <row r="286" spans="1:35">
      <c r="A286" s="130">
        <f t="shared" si="26"/>
        <v>5</v>
      </c>
      <c r="E286" s="130">
        <v>45</v>
      </c>
      <c r="S286" s="132" t="e">
        <f t="shared" ca="1" si="25"/>
        <v>#N/A</v>
      </c>
      <c r="AH286" t="s">
        <v>525</v>
      </c>
      <c r="AI286">
        <v>0</v>
      </c>
    </row>
    <row r="287" spans="1:35">
      <c r="A287" s="130">
        <f t="shared" si="26"/>
        <v>5</v>
      </c>
      <c r="E287" s="130">
        <v>46</v>
      </c>
      <c r="S287" s="132" t="e">
        <f t="shared" ca="1" si="25"/>
        <v>#N/A</v>
      </c>
      <c r="AH287" t="s">
        <v>526</v>
      </c>
      <c r="AI287">
        <v>5.04E-4</v>
      </c>
    </row>
    <row r="288" spans="1:35">
      <c r="A288" s="130">
        <f t="shared" si="26"/>
        <v>5</v>
      </c>
      <c r="E288" s="130">
        <v>47</v>
      </c>
      <c r="S288" s="132" t="e">
        <f t="shared" ca="1" si="25"/>
        <v>#N/A</v>
      </c>
      <c r="AH288" t="s">
        <v>527</v>
      </c>
      <c r="AI288">
        <v>4.0400000000000001E-4</v>
      </c>
    </row>
    <row r="289" spans="1:35">
      <c r="A289" s="130">
        <f t="shared" si="26"/>
        <v>5</v>
      </c>
      <c r="E289" s="130">
        <v>48</v>
      </c>
      <c r="S289" s="132" t="e">
        <f t="shared" ca="1" si="25"/>
        <v>#N/A</v>
      </c>
      <c r="AH289" t="s">
        <v>528</v>
      </c>
      <c r="AI289">
        <v>5.9500000000000004E-4</v>
      </c>
    </row>
    <row r="290" spans="1:35">
      <c r="A290" s="130">
        <f t="shared" si="26"/>
        <v>5</v>
      </c>
      <c r="E290" s="130">
        <v>49</v>
      </c>
      <c r="S290" s="132" t="e">
        <f t="shared" ca="1" si="25"/>
        <v>#N/A</v>
      </c>
      <c r="AH290" t="s">
        <v>529</v>
      </c>
      <c r="AI290">
        <v>5.3499999999999999E-4</v>
      </c>
    </row>
    <row r="291" spans="1:35">
      <c r="A291" s="130">
        <f t="shared" si="26"/>
        <v>5</v>
      </c>
      <c r="E291" s="130">
        <v>50</v>
      </c>
      <c r="S291" s="132" t="e">
        <f t="shared" ca="1" si="25"/>
        <v>#N/A</v>
      </c>
      <c r="AH291" t="s">
        <v>530</v>
      </c>
      <c r="AI291">
        <v>4.3199999999999998E-4</v>
      </c>
    </row>
    <row r="292" spans="1:35">
      <c r="A292" s="130">
        <f t="shared" si="26"/>
        <v>5</v>
      </c>
      <c r="E292" s="130">
        <v>51</v>
      </c>
      <c r="S292" s="132" t="e">
        <f t="shared" ca="1" si="25"/>
        <v>#N/A</v>
      </c>
      <c r="AH292" t="s">
        <v>531</v>
      </c>
      <c r="AI292">
        <v>0</v>
      </c>
    </row>
    <row r="293" spans="1:35">
      <c r="A293" s="130">
        <f t="shared" si="26"/>
        <v>5</v>
      </c>
      <c r="E293" s="130">
        <v>52</v>
      </c>
      <c r="S293" s="132" t="e">
        <f t="shared" ca="1" si="25"/>
        <v>#N/A</v>
      </c>
      <c r="AH293" t="s">
        <v>532</v>
      </c>
      <c r="AI293">
        <v>0</v>
      </c>
    </row>
    <row r="294" spans="1:35">
      <c r="AH294" t="s">
        <v>533</v>
      </c>
      <c r="AI294">
        <v>5.5800000000000001E-4</v>
      </c>
    </row>
    <row r="295" spans="1:35">
      <c r="AH295" t="s">
        <v>534</v>
      </c>
      <c r="AI295">
        <v>7.3099999999999999E-4</v>
      </c>
    </row>
    <row r="296" spans="1:35">
      <c r="AH296" t="s">
        <v>535</v>
      </c>
      <c r="AI296">
        <v>0</v>
      </c>
    </row>
    <row r="297" spans="1:35">
      <c r="AH297" t="s">
        <v>536</v>
      </c>
      <c r="AI297">
        <v>4.28E-4</v>
      </c>
    </row>
    <row r="298" spans="1:35">
      <c r="AH298" t="s">
        <v>537</v>
      </c>
      <c r="AI298">
        <v>3.88E-4</v>
      </c>
    </row>
    <row r="299" spans="1:35">
      <c r="AH299" t="s">
        <v>538</v>
      </c>
      <c r="AI299">
        <v>0</v>
      </c>
    </row>
    <row r="300" spans="1:35">
      <c r="AH300" t="s">
        <v>539</v>
      </c>
      <c r="AI300">
        <v>4.3999999999999999E-5</v>
      </c>
    </row>
    <row r="301" spans="1:35">
      <c r="AH301" t="s">
        <v>540</v>
      </c>
      <c r="AI301">
        <v>1.3200000000000001E-4</v>
      </c>
    </row>
    <row r="302" spans="1:35">
      <c r="A302" s="130">
        <f>(ROW()+58)/60</f>
        <v>6</v>
      </c>
      <c r="B302" s="131" t="str">
        <f ca="1">INDIRECT("select!E"&amp;TEXT($B$1+A302,"#"))</f>
        <v>Facilité</v>
      </c>
      <c r="C302" s="130" t="e">
        <f ca="1">VLOOKUP(B302,$A$3181:$D$3190,4,0)</f>
        <v>#N/A</v>
      </c>
      <c r="D302" s="130" t="e">
        <f ca="1">VLOOKUP(B302,$A$3181:$D$3190,3,0)</f>
        <v>#N/A</v>
      </c>
      <c r="E302" s="130">
        <v>1</v>
      </c>
      <c r="F302" s="132" t="e">
        <f t="shared" ref="F302:F324" ca="1" si="27">IF(E302&lt;=INDIRECT("D$"&amp;TEXT(ROW()-E302+1,"#")),INDIRECT("E$"&amp;TEXT($F$1+INDIRECT("C$"&amp;TEXT(ROW()-E302+1,"#"))+E302-1,"#")),"")</f>
        <v>#N/A</v>
      </c>
      <c r="G302" s="131" t="str">
        <f ca="1">INDIRECT("select!G"&amp;TEXT($B$1+A302,"#"))</f>
        <v>construction</v>
      </c>
      <c r="H302" s="130" t="e">
        <f ca="1">VLOOKUP(G302,E$3181:G$3219,3,0)</f>
        <v>#N/A</v>
      </c>
      <c r="I302" s="130" t="e">
        <f ca="1">VLOOKUP(G302,E$3181:G$3219,2,0)</f>
        <v>#N/A</v>
      </c>
      <c r="J302" s="132" t="e">
        <f t="shared" ref="J302:J310" ca="1" si="28">IF(E302&lt;=INDIRECT("I$"&amp;TEXT(ROW()-E302+1,"#")),INDIRECT("H$"&amp;TEXT($F$1+INDIRECT("H$"&amp;TEXT(ROW()-E302+1,"#"))+E302-1,"#")),"")</f>
        <v>#N/A</v>
      </c>
      <c r="K302" s="133" t="str">
        <f ca="1">INDIRECT("select!H"&amp;TEXT($B$1+A302,"#"))</f>
        <v>architecture</v>
      </c>
      <c r="L302" s="130" t="e">
        <f ca="1">VLOOKUP(K302,H$3181:J$3287,3,0)</f>
        <v>#N/A</v>
      </c>
      <c r="M302" s="130" t="e">
        <f ca="1">VLOOKUP(K302,H$3181:J$3287,2,0)</f>
        <v>#N/A</v>
      </c>
      <c r="N302" s="132" t="e">
        <f t="shared" ref="N302:N324" ca="1" si="29">IF(E302&lt;=INDIRECT("M$"&amp;TEXT(ROW()-E302+1,"#")),INDIRECT("K$"&amp;TEXT($F$1+INDIRECT("L$"&amp;TEXT(ROW()-E302+1,"#"))+E302-1,"#")),"")</f>
        <v>#N/A</v>
      </c>
      <c r="O302" s="133" t="str">
        <f ca="1">INDIRECT("select!I"&amp;TEXT($B$1+A302,"#"))</f>
        <v>Construction non résidentielle (construction non en bois)</v>
      </c>
      <c r="Q302" s="130" t="e">
        <f ca="1">VLOOKUP(O302,K$3181:O$3570,5,0)</f>
        <v>#N/A</v>
      </c>
      <c r="R302" s="130" t="e">
        <f ca="1">VLOOKUP(O302,K$3181:O$3570,4,0)</f>
        <v>#N/A</v>
      </c>
      <c r="S302" s="132" t="e">
        <f t="shared" ref="S302:S353" ca="1" si="30">IF(E302&lt;=INDIRECT("R$"&amp;TEXT(ROW()-E302+1,"#")),INDIRECT("P$"&amp;TEXT($F$1+INDIRECT("Q$"&amp;TEXT(ROW()-E302+1,"#"))+E302-1,"#")),"")</f>
        <v>#N/A</v>
      </c>
      <c r="T302" s="130" t="str">
        <f ca="1">IFERROR(VLOOKUP(O302,K$3181:O$3570,2,0),"")</f>
        <v/>
      </c>
      <c r="U302">
        <f ca="1">IFERROR(VLOOKUP(O302,K$3181:O$3570,3,0),0)</f>
        <v>0</v>
      </c>
      <c r="AH302" t="s">
        <v>541</v>
      </c>
      <c r="AI302">
        <v>1.7699999999999999E-4</v>
      </c>
    </row>
    <row r="303" spans="1:35">
      <c r="A303" s="130">
        <f t="shared" ref="A303:A353" si="31">A302</f>
        <v>6</v>
      </c>
      <c r="E303" s="130">
        <v>2</v>
      </c>
      <c r="F303" s="132" t="e">
        <f t="shared" ca="1" si="27"/>
        <v>#N/A</v>
      </c>
      <c r="J303" s="132" t="e">
        <f t="shared" ca="1" si="28"/>
        <v>#N/A</v>
      </c>
      <c r="N303" s="132" t="e">
        <f t="shared" ca="1" si="29"/>
        <v>#N/A</v>
      </c>
      <c r="S303" s="132" t="e">
        <f t="shared" ca="1" si="30"/>
        <v>#N/A</v>
      </c>
      <c r="AH303" t="s">
        <v>542</v>
      </c>
      <c r="AI303">
        <v>1.3300000000000001E-4</v>
      </c>
    </row>
    <row r="304" spans="1:35">
      <c r="A304" s="130">
        <f t="shared" si="31"/>
        <v>6</v>
      </c>
      <c r="E304" s="130">
        <v>3</v>
      </c>
      <c r="F304" s="132" t="e">
        <f t="shared" ca="1" si="27"/>
        <v>#N/A</v>
      </c>
      <c r="J304" s="132" t="e">
        <f t="shared" ca="1" si="28"/>
        <v>#N/A</v>
      </c>
      <c r="N304" s="132" t="e">
        <f t="shared" ca="1" si="29"/>
        <v>#N/A</v>
      </c>
      <c r="S304" s="132" t="e">
        <f t="shared" ca="1" si="30"/>
        <v>#N/A</v>
      </c>
      <c r="AH304" t="s">
        <v>543</v>
      </c>
      <c r="AI304">
        <v>1.21E-4</v>
      </c>
    </row>
    <row r="305" spans="1:35">
      <c r="A305" s="130">
        <f t="shared" si="31"/>
        <v>6</v>
      </c>
      <c r="E305" s="130">
        <v>4</v>
      </c>
      <c r="F305" s="132" t="e">
        <f t="shared" ca="1" si="27"/>
        <v>#N/A</v>
      </c>
      <c r="J305" s="132" t="e">
        <f t="shared" ca="1" si="28"/>
        <v>#N/A</v>
      </c>
      <c r="N305" s="132" t="e">
        <f t="shared" ca="1" si="29"/>
        <v>#N/A</v>
      </c>
      <c r="S305" s="132" t="e">
        <f t="shared" ca="1" si="30"/>
        <v>#N/A</v>
      </c>
      <c r="AH305" t="s">
        <v>544</v>
      </c>
      <c r="AI305">
        <v>9.0000000000000006E-5</v>
      </c>
    </row>
    <row r="306" spans="1:35">
      <c r="A306" s="130">
        <f t="shared" si="31"/>
        <v>6</v>
      </c>
      <c r="E306" s="130">
        <v>5</v>
      </c>
      <c r="F306" s="132" t="e">
        <f t="shared" ca="1" si="27"/>
        <v>#N/A</v>
      </c>
      <c r="J306" s="132" t="e">
        <f t="shared" ca="1" si="28"/>
        <v>#N/A</v>
      </c>
      <c r="N306" s="132" t="e">
        <f t="shared" ca="1" si="29"/>
        <v>#N/A</v>
      </c>
      <c r="S306" s="132" t="e">
        <f t="shared" ca="1" si="30"/>
        <v>#N/A</v>
      </c>
      <c r="AH306" t="s">
        <v>545</v>
      </c>
      <c r="AI306">
        <v>3.8999999999999999E-4</v>
      </c>
    </row>
    <row r="307" spans="1:35">
      <c r="A307" s="130">
        <f t="shared" si="31"/>
        <v>6</v>
      </c>
      <c r="E307" s="130">
        <v>6</v>
      </c>
      <c r="F307" s="132" t="e">
        <f t="shared" ca="1" si="27"/>
        <v>#N/A</v>
      </c>
      <c r="J307" s="132" t="e">
        <f t="shared" ca="1" si="28"/>
        <v>#N/A</v>
      </c>
      <c r="N307" s="132" t="e">
        <f t="shared" ca="1" si="29"/>
        <v>#N/A</v>
      </c>
      <c r="S307" s="132" t="e">
        <f t="shared" ca="1" si="30"/>
        <v>#N/A</v>
      </c>
      <c r="AH307" t="s">
        <v>546</v>
      </c>
      <c r="AI307">
        <v>2.5000000000000001E-4</v>
      </c>
    </row>
    <row r="308" spans="1:35">
      <c r="A308" s="130">
        <f t="shared" si="31"/>
        <v>6</v>
      </c>
      <c r="E308" s="130">
        <v>7</v>
      </c>
      <c r="F308" s="132" t="e">
        <f t="shared" ca="1" si="27"/>
        <v>#N/A</v>
      </c>
      <c r="J308" s="132" t="e">
        <f t="shared" ca="1" si="28"/>
        <v>#N/A</v>
      </c>
      <c r="N308" s="132" t="e">
        <f t="shared" ca="1" si="29"/>
        <v>#N/A</v>
      </c>
      <c r="S308" s="132" t="e">
        <f t="shared" ca="1" si="30"/>
        <v>#N/A</v>
      </c>
      <c r="AH308" t="s">
        <v>547</v>
      </c>
      <c r="AI308">
        <v>3.5E-4</v>
      </c>
    </row>
    <row r="309" spans="1:35">
      <c r="A309" s="130">
        <f t="shared" si="31"/>
        <v>6</v>
      </c>
      <c r="E309" s="130">
        <v>8</v>
      </c>
      <c r="F309" s="132" t="e">
        <f t="shared" ca="1" si="27"/>
        <v>#N/A</v>
      </c>
      <c r="J309" s="132" t="e">
        <f t="shared" ca="1" si="28"/>
        <v>#N/A</v>
      </c>
      <c r="N309" s="132" t="e">
        <f t="shared" ca="1" si="29"/>
        <v>#N/A</v>
      </c>
      <c r="S309" s="132" t="e">
        <f t="shared" ca="1" si="30"/>
        <v>#N/A</v>
      </c>
      <c r="AH309" t="s">
        <v>548</v>
      </c>
      <c r="AI309">
        <v>1.8799999999999999E-4</v>
      </c>
    </row>
    <row r="310" spans="1:35">
      <c r="A310" s="130">
        <f t="shared" si="31"/>
        <v>6</v>
      </c>
      <c r="E310" s="130">
        <v>9</v>
      </c>
      <c r="F310" s="132" t="e">
        <f t="shared" ca="1" si="27"/>
        <v>#N/A</v>
      </c>
      <c r="J310" s="132" t="e">
        <f t="shared" ca="1" si="28"/>
        <v>#N/A</v>
      </c>
      <c r="N310" s="132" t="e">
        <f t="shared" ca="1" si="29"/>
        <v>#N/A</v>
      </c>
      <c r="S310" s="132" t="e">
        <f t="shared" ca="1" si="30"/>
        <v>#N/A</v>
      </c>
      <c r="AH310" t="s">
        <v>549</v>
      </c>
      <c r="AI310">
        <v>1.6699999999999999E-4</v>
      </c>
    </row>
    <row r="311" spans="1:35">
      <c r="A311" s="130">
        <f t="shared" si="31"/>
        <v>6</v>
      </c>
      <c r="E311" s="130">
        <v>10</v>
      </c>
      <c r="F311" s="132" t="e">
        <f t="shared" ca="1" si="27"/>
        <v>#N/A</v>
      </c>
      <c r="N311" s="132" t="e">
        <f t="shared" ca="1" si="29"/>
        <v>#N/A</v>
      </c>
      <c r="S311" s="132" t="e">
        <f t="shared" ca="1" si="30"/>
        <v>#N/A</v>
      </c>
      <c r="AH311" t="s">
        <v>550</v>
      </c>
      <c r="AI311">
        <v>1.2E-4</v>
      </c>
    </row>
    <row r="312" spans="1:35">
      <c r="A312" s="130">
        <f t="shared" si="31"/>
        <v>6</v>
      </c>
      <c r="E312" s="130">
        <v>11</v>
      </c>
      <c r="F312" s="132" t="e">
        <f t="shared" ca="1" si="27"/>
        <v>#N/A</v>
      </c>
      <c r="N312" s="132" t="e">
        <f t="shared" ca="1" si="29"/>
        <v>#N/A</v>
      </c>
      <c r="S312" s="132" t="e">
        <f t="shared" ca="1" si="30"/>
        <v>#N/A</v>
      </c>
      <c r="AH312" t="s">
        <v>551</v>
      </c>
      <c r="AI312">
        <v>1.8799999999999999E-4</v>
      </c>
    </row>
    <row r="313" spans="1:35">
      <c r="A313" s="130">
        <f t="shared" si="31"/>
        <v>6</v>
      </c>
      <c r="E313" s="130">
        <v>12</v>
      </c>
      <c r="F313" s="132" t="e">
        <f t="shared" ca="1" si="27"/>
        <v>#N/A</v>
      </c>
      <c r="N313" s="132" t="e">
        <f t="shared" ca="1" si="29"/>
        <v>#N/A</v>
      </c>
      <c r="S313" s="132" t="e">
        <f t="shared" ca="1" si="30"/>
        <v>#N/A</v>
      </c>
      <c r="AH313" t="s">
        <v>552</v>
      </c>
      <c r="AI313">
        <v>5.4900000000000001E-4</v>
      </c>
    </row>
    <row r="314" spans="1:35">
      <c r="A314" s="130">
        <f t="shared" si="31"/>
        <v>6</v>
      </c>
      <c r="E314" s="130">
        <v>13</v>
      </c>
      <c r="F314" s="132" t="e">
        <f t="shared" ca="1" si="27"/>
        <v>#N/A</v>
      </c>
      <c r="N314" s="132" t="e">
        <f t="shared" ca="1" si="29"/>
        <v>#N/A</v>
      </c>
      <c r="S314" s="132" t="e">
        <f t="shared" ca="1" si="30"/>
        <v>#N/A</v>
      </c>
      <c r="AH314" t="s">
        <v>553</v>
      </c>
      <c r="AI314">
        <v>3.0699999999999998E-4</v>
      </c>
    </row>
    <row r="315" spans="1:35">
      <c r="A315" s="130">
        <f t="shared" si="31"/>
        <v>6</v>
      </c>
      <c r="E315" s="130">
        <v>14</v>
      </c>
      <c r="F315" s="132" t="e">
        <f t="shared" ca="1" si="27"/>
        <v>#N/A</v>
      </c>
      <c r="N315" s="132" t="e">
        <f t="shared" ca="1" si="29"/>
        <v>#N/A</v>
      </c>
      <c r="S315" s="132" t="e">
        <f t="shared" ca="1" si="30"/>
        <v>#N/A</v>
      </c>
      <c r="AH315" t="s">
        <v>554</v>
      </c>
      <c r="AI315">
        <v>0</v>
      </c>
    </row>
    <row r="316" spans="1:35">
      <c r="A316" s="130">
        <f t="shared" si="31"/>
        <v>6</v>
      </c>
      <c r="E316" s="130">
        <v>15</v>
      </c>
      <c r="F316" s="132" t="e">
        <f t="shared" ca="1" si="27"/>
        <v>#N/A</v>
      </c>
      <c r="N316" s="132" t="e">
        <f t="shared" ca="1" si="29"/>
        <v>#N/A</v>
      </c>
      <c r="S316" s="132" t="e">
        <f t="shared" ca="1" si="30"/>
        <v>#N/A</v>
      </c>
      <c r="AH316" t="s">
        <v>555</v>
      </c>
      <c r="AI316">
        <v>0</v>
      </c>
    </row>
    <row r="317" spans="1:35">
      <c r="A317" s="130">
        <f t="shared" si="31"/>
        <v>6</v>
      </c>
      <c r="E317" s="130">
        <v>16</v>
      </c>
      <c r="F317" s="132" t="e">
        <f t="shared" ca="1" si="27"/>
        <v>#N/A</v>
      </c>
      <c r="N317" s="132" t="e">
        <f t="shared" ca="1" si="29"/>
        <v>#N/A</v>
      </c>
      <c r="S317" s="132" t="e">
        <f t="shared" ca="1" si="30"/>
        <v>#N/A</v>
      </c>
      <c r="AH317" t="s">
        <v>556</v>
      </c>
      <c r="AI317">
        <v>2.5300000000000002E-4</v>
      </c>
    </row>
    <row r="318" spans="1:35">
      <c r="A318" s="130">
        <f t="shared" si="31"/>
        <v>6</v>
      </c>
      <c r="E318" s="130">
        <v>17</v>
      </c>
      <c r="F318" s="132" t="e">
        <f t="shared" ca="1" si="27"/>
        <v>#N/A</v>
      </c>
      <c r="N318" s="132" t="e">
        <f t="shared" ca="1" si="29"/>
        <v>#N/A</v>
      </c>
      <c r="S318" s="132" t="e">
        <f t="shared" ca="1" si="30"/>
        <v>#N/A</v>
      </c>
      <c r="AH318" t="s">
        <v>557</v>
      </c>
      <c r="AI318">
        <v>3.1700000000000001E-4</v>
      </c>
    </row>
    <row r="319" spans="1:35">
      <c r="A319" s="130">
        <f t="shared" si="31"/>
        <v>6</v>
      </c>
      <c r="E319" s="130">
        <v>18</v>
      </c>
      <c r="F319" s="132" t="e">
        <f t="shared" ca="1" si="27"/>
        <v>#N/A</v>
      </c>
      <c r="N319" s="132" t="e">
        <f t="shared" ca="1" si="29"/>
        <v>#N/A</v>
      </c>
      <c r="S319" s="132" t="e">
        <f t="shared" ca="1" si="30"/>
        <v>#N/A</v>
      </c>
      <c r="AH319" t="s">
        <v>558</v>
      </c>
      <c r="AI319">
        <v>3.3799999999999998E-4</v>
      </c>
    </row>
    <row r="320" spans="1:35">
      <c r="A320" s="130">
        <f t="shared" si="31"/>
        <v>6</v>
      </c>
      <c r="E320" s="130">
        <v>19</v>
      </c>
      <c r="F320" s="132" t="e">
        <f t="shared" ca="1" si="27"/>
        <v>#N/A</v>
      </c>
      <c r="N320" s="132" t="e">
        <f t="shared" ca="1" si="29"/>
        <v>#N/A</v>
      </c>
      <c r="S320" s="132" t="e">
        <f t="shared" ca="1" si="30"/>
        <v>#N/A</v>
      </c>
      <c r="AH320" t="s">
        <v>559</v>
      </c>
      <c r="AI320">
        <v>4.6799999999999999E-4</v>
      </c>
    </row>
    <row r="321" spans="1:35">
      <c r="A321" s="130">
        <f t="shared" si="31"/>
        <v>6</v>
      </c>
      <c r="E321" s="130">
        <v>20</v>
      </c>
      <c r="F321" s="132" t="e">
        <f t="shared" ca="1" si="27"/>
        <v>#N/A</v>
      </c>
      <c r="N321" s="132" t="e">
        <f t="shared" ca="1" si="29"/>
        <v>#N/A</v>
      </c>
      <c r="S321" s="132" t="e">
        <f t="shared" ca="1" si="30"/>
        <v>#N/A</v>
      </c>
      <c r="AH321" t="s">
        <v>560</v>
      </c>
      <c r="AI321">
        <v>2.23E-4</v>
      </c>
    </row>
    <row r="322" spans="1:35">
      <c r="A322" s="130">
        <f t="shared" si="31"/>
        <v>6</v>
      </c>
      <c r="E322" s="130">
        <v>21</v>
      </c>
      <c r="F322" s="132" t="e">
        <f t="shared" ca="1" si="27"/>
        <v>#N/A</v>
      </c>
      <c r="N322" s="132" t="e">
        <f t="shared" ca="1" si="29"/>
        <v>#N/A</v>
      </c>
      <c r="S322" s="132" t="e">
        <f t="shared" ca="1" si="30"/>
        <v>#N/A</v>
      </c>
      <c r="AH322" t="s">
        <v>561</v>
      </c>
      <c r="AI322">
        <v>0</v>
      </c>
    </row>
    <row r="323" spans="1:35">
      <c r="A323" s="130">
        <f t="shared" si="31"/>
        <v>6</v>
      </c>
      <c r="E323" s="130">
        <v>22</v>
      </c>
      <c r="F323" s="132" t="e">
        <f t="shared" ca="1" si="27"/>
        <v>#N/A</v>
      </c>
      <c r="N323" s="132" t="e">
        <f t="shared" ca="1" si="29"/>
        <v>#N/A</v>
      </c>
      <c r="S323" s="132" t="e">
        <f t="shared" ca="1" si="30"/>
        <v>#N/A</v>
      </c>
      <c r="AH323" t="s">
        <v>562</v>
      </c>
      <c r="AI323">
        <v>4.7699999999999999E-4</v>
      </c>
    </row>
    <row r="324" spans="1:35">
      <c r="A324" s="130">
        <f t="shared" si="31"/>
        <v>6</v>
      </c>
      <c r="E324" s="130">
        <v>23</v>
      </c>
      <c r="F324" s="132" t="e">
        <f t="shared" ca="1" si="27"/>
        <v>#N/A</v>
      </c>
      <c r="N324" s="132" t="e">
        <f t="shared" ca="1" si="29"/>
        <v>#N/A</v>
      </c>
      <c r="S324" s="132" t="e">
        <f t="shared" ca="1" si="30"/>
        <v>#N/A</v>
      </c>
      <c r="AH324" t="s">
        <v>563</v>
      </c>
      <c r="AI324">
        <v>4.3300000000000001E-4</v>
      </c>
    </row>
    <row r="325" spans="1:35">
      <c r="A325" s="130">
        <f t="shared" si="31"/>
        <v>6</v>
      </c>
      <c r="E325" s="130">
        <v>24</v>
      </c>
      <c r="S325" s="132" t="e">
        <f t="shared" ca="1" si="30"/>
        <v>#N/A</v>
      </c>
      <c r="AH325" t="s">
        <v>564</v>
      </c>
      <c r="AI325">
        <v>5.71E-4</v>
      </c>
    </row>
    <row r="326" spans="1:35">
      <c r="A326" s="130">
        <f t="shared" si="31"/>
        <v>6</v>
      </c>
      <c r="E326" s="130">
        <v>25</v>
      </c>
      <c r="S326" s="132" t="e">
        <f t="shared" ca="1" si="30"/>
        <v>#N/A</v>
      </c>
      <c r="AH326" t="s">
        <v>565</v>
      </c>
      <c r="AI326">
        <v>5.4199999999999995E-4</v>
      </c>
    </row>
    <row r="327" spans="1:35">
      <c r="A327" s="130">
        <f t="shared" si="31"/>
        <v>6</v>
      </c>
      <c r="E327" s="130">
        <v>26</v>
      </c>
      <c r="S327" s="132" t="e">
        <f t="shared" ca="1" si="30"/>
        <v>#N/A</v>
      </c>
      <c r="AH327" t="s">
        <v>566</v>
      </c>
      <c r="AI327">
        <v>4.8899999999999996E-4</v>
      </c>
    </row>
    <row r="328" spans="1:35">
      <c r="A328" s="130">
        <f t="shared" si="31"/>
        <v>6</v>
      </c>
      <c r="E328" s="130">
        <v>27</v>
      </c>
      <c r="S328" s="132" t="e">
        <f t="shared" ca="1" si="30"/>
        <v>#N/A</v>
      </c>
      <c r="AH328" t="s">
        <v>567</v>
      </c>
      <c r="AI328">
        <v>3.9199999999999999E-4</v>
      </c>
    </row>
    <row r="329" spans="1:35">
      <c r="A329" s="130">
        <f t="shared" si="31"/>
        <v>6</v>
      </c>
      <c r="E329" s="130">
        <v>28</v>
      </c>
      <c r="S329" s="132" t="e">
        <f t="shared" ca="1" si="30"/>
        <v>#N/A</v>
      </c>
      <c r="AH329" t="s">
        <v>568</v>
      </c>
      <c r="AI329">
        <v>4.0900000000000002E-4</v>
      </c>
    </row>
    <row r="330" spans="1:35">
      <c r="A330" s="130">
        <f t="shared" si="31"/>
        <v>6</v>
      </c>
      <c r="E330" s="130">
        <v>29</v>
      </c>
      <c r="S330" s="132" t="e">
        <f t="shared" ca="1" si="30"/>
        <v>#N/A</v>
      </c>
      <c r="AH330" t="s">
        <v>569</v>
      </c>
      <c r="AI330">
        <v>0</v>
      </c>
    </row>
    <row r="331" spans="1:35">
      <c r="A331" s="130">
        <f t="shared" si="31"/>
        <v>6</v>
      </c>
      <c r="E331" s="130">
        <v>30</v>
      </c>
      <c r="S331" s="132" t="e">
        <f t="shared" ca="1" si="30"/>
        <v>#N/A</v>
      </c>
      <c r="AH331" t="s">
        <v>570</v>
      </c>
      <c r="AI331">
        <v>3.0400000000000002E-4</v>
      </c>
    </row>
    <row r="332" spans="1:35">
      <c r="A332" s="130">
        <f t="shared" si="31"/>
        <v>6</v>
      </c>
      <c r="E332" s="130">
        <v>31</v>
      </c>
      <c r="S332" s="132" t="e">
        <f t="shared" ca="1" si="30"/>
        <v>#N/A</v>
      </c>
      <c r="AH332" t="s">
        <v>571</v>
      </c>
      <c r="AI332">
        <v>4.95E-4</v>
      </c>
    </row>
    <row r="333" spans="1:35">
      <c r="A333" s="130">
        <f t="shared" si="31"/>
        <v>6</v>
      </c>
      <c r="E333" s="130">
        <v>32</v>
      </c>
      <c r="S333" s="132" t="e">
        <f t="shared" ca="1" si="30"/>
        <v>#N/A</v>
      </c>
      <c r="AH333" t="s">
        <v>572</v>
      </c>
      <c r="AI333">
        <v>0</v>
      </c>
    </row>
    <row r="334" spans="1:35">
      <c r="A334" s="130">
        <f t="shared" si="31"/>
        <v>6</v>
      </c>
      <c r="E334" s="130">
        <v>33</v>
      </c>
      <c r="S334" s="132" t="e">
        <f t="shared" ca="1" si="30"/>
        <v>#N/A</v>
      </c>
      <c r="AH334" t="s">
        <v>573</v>
      </c>
      <c r="AI334">
        <v>4.2200000000000001E-4</v>
      </c>
    </row>
    <row r="335" spans="1:35">
      <c r="A335" s="130">
        <f t="shared" si="31"/>
        <v>6</v>
      </c>
      <c r="E335" s="130">
        <v>34</v>
      </c>
      <c r="S335" s="132" t="e">
        <f t="shared" ca="1" si="30"/>
        <v>#N/A</v>
      </c>
      <c r="AH335" t="s">
        <v>574</v>
      </c>
      <c r="AI335">
        <v>5.8E-4</v>
      </c>
    </row>
    <row r="336" spans="1:35">
      <c r="A336" s="130">
        <f t="shared" si="31"/>
        <v>6</v>
      </c>
      <c r="E336" s="130">
        <v>35</v>
      </c>
      <c r="S336" s="132" t="e">
        <f t="shared" ca="1" si="30"/>
        <v>#N/A</v>
      </c>
      <c r="AH336" t="s">
        <v>575</v>
      </c>
      <c r="AI336">
        <v>2.8600000000000001E-4</v>
      </c>
    </row>
    <row r="337" spans="1:35">
      <c r="A337" s="130">
        <f t="shared" si="31"/>
        <v>6</v>
      </c>
      <c r="E337" s="130">
        <v>36</v>
      </c>
      <c r="S337" s="132" t="e">
        <f t="shared" ca="1" si="30"/>
        <v>#N/A</v>
      </c>
      <c r="AH337" t="s">
        <v>576</v>
      </c>
      <c r="AI337">
        <v>4.0200000000000001E-4</v>
      </c>
    </row>
    <row r="338" spans="1:35">
      <c r="A338" s="130">
        <f t="shared" si="31"/>
        <v>6</v>
      </c>
      <c r="E338" s="130">
        <v>37</v>
      </c>
      <c r="S338" s="132" t="e">
        <f t="shared" ca="1" si="30"/>
        <v>#N/A</v>
      </c>
      <c r="AH338" t="s">
        <v>577</v>
      </c>
      <c r="AI338">
        <v>1.65E-4</v>
      </c>
    </row>
    <row r="339" spans="1:35">
      <c r="A339" s="130">
        <f t="shared" si="31"/>
        <v>6</v>
      </c>
      <c r="E339" s="130">
        <v>38</v>
      </c>
      <c r="S339" s="132" t="e">
        <f t="shared" ca="1" si="30"/>
        <v>#N/A</v>
      </c>
      <c r="AH339" t="s">
        <v>578</v>
      </c>
      <c r="AI339">
        <v>5.4199999999999995E-4</v>
      </c>
    </row>
    <row r="340" spans="1:35">
      <c r="A340" s="130">
        <f t="shared" si="31"/>
        <v>6</v>
      </c>
      <c r="E340" s="130">
        <v>39</v>
      </c>
      <c r="S340" s="132" t="e">
        <f t="shared" ca="1" si="30"/>
        <v>#N/A</v>
      </c>
      <c r="AH340" t="s">
        <v>579</v>
      </c>
      <c r="AI340">
        <v>3.9199999999999999E-4</v>
      </c>
    </row>
    <row r="341" spans="1:35">
      <c r="A341" s="130">
        <f t="shared" si="31"/>
        <v>6</v>
      </c>
      <c r="E341" s="130">
        <v>40</v>
      </c>
      <c r="S341" s="132" t="e">
        <f t="shared" ca="1" si="30"/>
        <v>#N/A</v>
      </c>
      <c r="AH341" t="s">
        <v>580</v>
      </c>
      <c r="AI341">
        <v>3.9199999999999999E-4</v>
      </c>
    </row>
    <row r="342" spans="1:35">
      <c r="A342" s="130">
        <f t="shared" si="31"/>
        <v>6</v>
      </c>
      <c r="E342" s="130">
        <v>41</v>
      </c>
      <c r="S342" s="132" t="e">
        <f t="shared" ca="1" si="30"/>
        <v>#N/A</v>
      </c>
      <c r="AH342" t="s">
        <v>581</v>
      </c>
      <c r="AI342">
        <v>3.0400000000000002E-4</v>
      </c>
    </row>
    <row r="343" spans="1:35">
      <c r="A343" s="130">
        <f t="shared" si="31"/>
        <v>6</v>
      </c>
      <c r="E343" s="130">
        <v>42</v>
      </c>
      <c r="S343" s="132" t="e">
        <f t="shared" ca="1" si="30"/>
        <v>#N/A</v>
      </c>
      <c r="AH343" t="s">
        <v>582</v>
      </c>
      <c r="AI343">
        <v>5.4600000000000004E-4</v>
      </c>
    </row>
    <row r="344" spans="1:35">
      <c r="A344" s="130">
        <f t="shared" si="31"/>
        <v>6</v>
      </c>
      <c r="E344" s="130">
        <v>43</v>
      </c>
      <c r="S344" s="132" t="e">
        <f t="shared" ca="1" si="30"/>
        <v>#N/A</v>
      </c>
      <c r="AH344" t="s">
        <v>583</v>
      </c>
      <c r="AI344">
        <v>5.2800000000000004E-4</v>
      </c>
    </row>
    <row r="345" spans="1:35">
      <c r="A345" s="130">
        <f t="shared" si="31"/>
        <v>6</v>
      </c>
      <c r="E345" s="130">
        <v>44</v>
      </c>
      <c r="S345" s="132" t="e">
        <f t="shared" ca="1" si="30"/>
        <v>#N/A</v>
      </c>
      <c r="AH345" t="s">
        <v>584</v>
      </c>
      <c r="AI345">
        <v>4.6299999999999998E-4</v>
      </c>
    </row>
    <row r="346" spans="1:35">
      <c r="A346" s="130">
        <f t="shared" si="31"/>
        <v>6</v>
      </c>
      <c r="E346" s="130">
        <v>45</v>
      </c>
      <c r="S346" s="132" t="e">
        <f t="shared" ca="1" si="30"/>
        <v>#N/A</v>
      </c>
      <c r="AH346" t="s">
        <v>585</v>
      </c>
      <c r="AI346">
        <v>5.5400000000000002E-4</v>
      </c>
    </row>
    <row r="347" spans="1:35">
      <c r="A347" s="130">
        <f t="shared" si="31"/>
        <v>6</v>
      </c>
      <c r="E347" s="130">
        <v>46</v>
      </c>
      <c r="S347" s="132" t="e">
        <f t="shared" ca="1" si="30"/>
        <v>#N/A</v>
      </c>
      <c r="AH347" t="s">
        <v>586</v>
      </c>
      <c r="AI347">
        <v>7.4899999999999999E-4</v>
      </c>
    </row>
    <row r="348" spans="1:35">
      <c r="A348" s="130">
        <f t="shared" si="31"/>
        <v>6</v>
      </c>
      <c r="E348" s="130">
        <v>47</v>
      </c>
      <c r="S348" s="132" t="e">
        <f t="shared" ca="1" si="30"/>
        <v>#N/A</v>
      </c>
      <c r="AH348" t="s">
        <v>587</v>
      </c>
      <c r="AI348">
        <v>7.5900000000000002E-4</v>
      </c>
    </row>
    <row r="349" spans="1:35">
      <c r="A349" s="130">
        <f t="shared" si="31"/>
        <v>6</v>
      </c>
      <c r="E349" s="130">
        <v>48</v>
      </c>
      <c r="S349" s="132" t="e">
        <f t="shared" ca="1" si="30"/>
        <v>#N/A</v>
      </c>
      <c r="AH349" t="s">
        <v>588</v>
      </c>
      <c r="AI349">
        <v>4.1800000000000002E-4</v>
      </c>
    </row>
    <row r="350" spans="1:35">
      <c r="A350" s="130">
        <f t="shared" si="31"/>
        <v>6</v>
      </c>
      <c r="E350" s="130">
        <v>49</v>
      </c>
      <c r="S350" s="132" t="e">
        <f t="shared" ca="1" si="30"/>
        <v>#N/A</v>
      </c>
      <c r="AH350" t="s">
        <v>589</v>
      </c>
      <c r="AI350">
        <v>5.04E-4</v>
      </c>
    </row>
    <row r="351" spans="1:35">
      <c r="A351" s="130">
        <f t="shared" si="31"/>
        <v>6</v>
      </c>
      <c r="E351" s="130">
        <v>50</v>
      </c>
      <c r="S351" s="132" t="e">
        <f t="shared" ca="1" si="30"/>
        <v>#N/A</v>
      </c>
      <c r="AH351" t="s">
        <v>590</v>
      </c>
      <c r="AI351">
        <v>5.04E-4</v>
      </c>
    </row>
    <row r="352" spans="1:35">
      <c r="A352" s="130">
        <f t="shared" si="31"/>
        <v>6</v>
      </c>
      <c r="E352" s="130">
        <v>51</v>
      </c>
      <c r="S352" s="132" t="e">
        <f t="shared" ca="1" si="30"/>
        <v>#N/A</v>
      </c>
      <c r="AH352" t="s">
        <v>591</v>
      </c>
      <c r="AI352">
        <v>5.3600000000000002E-4</v>
      </c>
    </row>
    <row r="353" spans="1:35">
      <c r="A353" s="130">
        <f t="shared" si="31"/>
        <v>6</v>
      </c>
      <c r="E353" s="130">
        <v>52</v>
      </c>
      <c r="S353" s="132" t="e">
        <f t="shared" ca="1" si="30"/>
        <v>#N/A</v>
      </c>
      <c r="AH353" t="s">
        <v>592</v>
      </c>
      <c r="AI353">
        <v>5.2499999999999997E-4</v>
      </c>
    </row>
    <row r="354" spans="1:35">
      <c r="AH354" t="s">
        <v>593</v>
      </c>
      <c r="AI354">
        <v>5.0199999999999995E-4</v>
      </c>
    </row>
    <row r="355" spans="1:35">
      <c r="AH355" t="s">
        <v>594</v>
      </c>
      <c r="AI355">
        <v>2.1499999999999999E-4</v>
      </c>
    </row>
    <row r="356" spans="1:35">
      <c r="AH356" t="s">
        <v>595</v>
      </c>
      <c r="AI356">
        <v>8.12E-4</v>
      </c>
    </row>
    <row r="357" spans="1:35">
      <c r="AH357" t="s">
        <v>596</v>
      </c>
      <c r="AI357">
        <v>3.9899999999999999E-4</v>
      </c>
    </row>
    <row r="358" spans="1:35">
      <c r="AH358" t="s">
        <v>597</v>
      </c>
      <c r="AI358">
        <v>2.99E-4</v>
      </c>
    </row>
    <row r="359" spans="1:35">
      <c r="AH359" t="s">
        <v>598</v>
      </c>
      <c r="AI359">
        <v>1.9900000000000001E-4</v>
      </c>
    </row>
    <row r="360" spans="1:35">
      <c r="AH360" t="s">
        <v>599</v>
      </c>
      <c r="AI360">
        <v>0</v>
      </c>
    </row>
    <row r="361" spans="1:35">
      <c r="AH361" t="s">
        <v>600</v>
      </c>
      <c r="AI361">
        <v>4.4999999999999999E-4</v>
      </c>
    </row>
    <row r="362" spans="1:35">
      <c r="A362" s="130">
        <f>(ROW()+58)/60</f>
        <v>7</v>
      </c>
      <c r="B362" s="131" t="str">
        <f ca="1">INDIRECT("select!E"&amp;TEXT($B$1+A362,"#"))</f>
        <v>Transport entrant</v>
      </c>
      <c r="C362" s="130" t="e">
        <f ca="1">VLOOKUP(B362,$A$3181:$D$3190,4,0)</f>
        <v>#N/A</v>
      </c>
      <c r="D362" s="130" t="e">
        <f ca="1">VLOOKUP(B362,$A$3181:$D$3190,3,0)</f>
        <v>#N/A</v>
      </c>
      <c r="E362" s="130">
        <v>1</v>
      </c>
      <c r="F362" s="132" t="e">
        <f t="shared" ref="F362:F384" ca="1" si="32">IF(E362&lt;=INDIRECT("D$"&amp;TEXT(ROW()-E362+1,"#")),INDIRECT("E$"&amp;TEXT($F$1+INDIRECT("C$"&amp;TEXT(ROW()-E362+1,"#"))+E362-1,"#")),"")</f>
        <v>#N/A</v>
      </c>
      <c r="G362" s="131" t="str">
        <f ca="1">INDIRECT("select!G"&amp;TEXT($B$1+A362,"#"))</f>
        <v>Transport/courrier</v>
      </c>
      <c r="H362" s="130" t="e">
        <f ca="1">VLOOKUP(G362,E$3181:G$3219,3,0)</f>
        <v>#N/A</v>
      </c>
      <c r="I362" s="130" t="e">
        <f ca="1">VLOOKUP(G362,E$3181:G$3219,2,0)</f>
        <v>#N/A</v>
      </c>
      <c r="J362" s="132" t="e">
        <f t="shared" ref="J362:J370" ca="1" si="33">IF(E362&lt;=INDIRECT("I$"&amp;TEXT(ROW()-E362+1,"#")),INDIRECT("H$"&amp;TEXT($F$1+INDIRECT("H$"&amp;TEXT(ROW()-E362+1,"#"))+E362-1,"#")),"")</f>
        <v>#N/A</v>
      </c>
      <c r="K362" s="133" t="str">
        <f ca="1">INDIRECT("select!H"&amp;TEXT($B$1+A362,"#"))</f>
        <v>Transport routier (hors transport privé)</v>
      </c>
      <c r="L362" s="130" t="e">
        <f ca="1">VLOOKUP(K362,H$3181:J$3287,3,0)</f>
        <v>#N/A</v>
      </c>
      <c r="M362" s="130" t="e">
        <f ca="1">VLOOKUP(K362,H$3181:J$3287,2,0)</f>
        <v>#N/A</v>
      </c>
      <c r="N362" s="132" t="e">
        <f t="shared" ref="N362:N384" ca="1" si="34">IF(E362&lt;=INDIRECT("M$"&amp;TEXT(ROW()-E362+1,"#")),INDIRECT("K$"&amp;TEXT($F$1+INDIRECT("L$"&amp;TEXT(ROW()-E362+1,"#"))+E362-1,"#")),"")</f>
        <v>#N/A</v>
      </c>
      <c r="O362" s="133" t="str">
        <f ca="1">INDIRECT("select!I"&amp;TEXT($B$1+A362,"#"))</f>
        <v>Transport routier de marchandises (hors transport privé)</v>
      </c>
      <c r="Q362" s="130" t="e">
        <f ca="1">VLOOKUP(O362,K$3181:O$3570,5,0)</f>
        <v>#N/A</v>
      </c>
      <c r="R362" s="130" t="e">
        <f ca="1">VLOOKUP(O362,K$3181:O$3570,4,0)</f>
        <v>#N/A</v>
      </c>
      <c r="S362" s="132" t="e">
        <f t="shared" ref="S362:S413" ca="1" si="35">IF(E362&lt;=INDIRECT("R$"&amp;TEXT(ROW()-E362+1,"#")),INDIRECT("P$"&amp;TEXT($F$1+INDIRECT("Q$"&amp;TEXT(ROW()-E362+1,"#"))+E362-1,"#")),"")</f>
        <v>#N/A</v>
      </c>
      <c r="T362" s="130" t="str">
        <f ca="1">IFERROR(VLOOKUP(O362,K$3181:O$3570,2,0),"")</f>
        <v/>
      </c>
      <c r="U362">
        <f ca="1">IFERROR(VLOOKUP(O362,K$3181:O$3570,3,0),0)</f>
        <v>0</v>
      </c>
      <c r="AH362" t="s">
        <v>601</v>
      </c>
      <c r="AI362">
        <v>3.1500000000000001E-4</v>
      </c>
    </row>
    <row r="363" spans="1:35">
      <c r="A363" s="130">
        <f t="shared" ref="A363:A413" si="36">A362</f>
        <v>7</v>
      </c>
      <c r="E363" s="130">
        <v>2</v>
      </c>
      <c r="F363" s="132" t="e">
        <f t="shared" ca="1" si="32"/>
        <v>#N/A</v>
      </c>
      <c r="J363" s="132" t="e">
        <f t="shared" ca="1" si="33"/>
        <v>#N/A</v>
      </c>
      <c r="N363" s="132" t="e">
        <f t="shared" ca="1" si="34"/>
        <v>#N/A</v>
      </c>
      <c r="S363" s="132" t="e">
        <f t="shared" ca="1" si="35"/>
        <v>#N/A</v>
      </c>
      <c r="AH363" t="s">
        <v>602</v>
      </c>
      <c r="AI363">
        <v>5.3499999999999999E-4</v>
      </c>
    </row>
    <row r="364" spans="1:35">
      <c r="A364" s="130">
        <f t="shared" si="36"/>
        <v>7</v>
      </c>
      <c r="E364" s="130">
        <v>3</v>
      </c>
      <c r="F364" s="132" t="e">
        <f t="shared" ca="1" si="32"/>
        <v>#N/A</v>
      </c>
      <c r="J364" s="132" t="e">
        <f t="shared" ca="1" si="33"/>
        <v>#N/A</v>
      </c>
      <c r="N364" s="132" t="e">
        <f t="shared" ca="1" si="34"/>
        <v>#N/A</v>
      </c>
      <c r="S364" s="132" t="e">
        <f t="shared" ca="1" si="35"/>
        <v>#N/A</v>
      </c>
      <c r="AH364" t="s">
        <v>603</v>
      </c>
      <c r="AI364">
        <v>5.3899999999999998E-4</v>
      </c>
    </row>
    <row r="365" spans="1:35">
      <c r="A365" s="130">
        <f t="shared" si="36"/>
        <v>7</v>
      </c>
      <c r="E365" s="130">
        <v>4</v>
      </c>
      <c r="F365" s="132" t="e">
        <f t="shared" ca="1" si="32"/>
        <v>#N/A</v>
      </c>
      <c r="J365" s="132" t="e">
        <f t="shared" ca="1" si="33"/>
        <v>#N/A</v>
      </c>
      <c r="N365" s="132" t="e">
        <f t="shared" ca="1" si="34"/>
        <v>#N/A</v>
      </c>
      <c r="S365" s="132" t="e">
        <f t="shared" ca="1" si="35"/>
        <v>#N/A</v>
      </c>
      <c r="AH365" t="s">
        <v>604</v>
      </c>
      <c r="AI365">
        <v>4.6999999999999999E-4</v>
      </c>
    </row>
    <row r="366" spans="1:35">
      <c r="A366" s="130">
        <f t="shared" si="36"/>
        <v>7</v>
      </c>
      <c r="E366" s="130">
        <v>5</v>
      </c>
      <c r="F366" s="132" t="e">
        <f t="shared" ca="1" si="32"/>
        <v>#N/A</v>
      </c>
      <c r="J366" s="132" t="e">
        <f t="shared" ca="1" si="33"/>
        <v>#N/A</v>
      </c>
      <c r="N366" s="132" t="e">
        <f t="shared" ca="1" si="34"/>
        <v>#N/A</v>
      </c>
      <c r="S366" s="132" t="e">
        <f t="shared" ca="1" si="35"/>
        <v>#N/A</v>
      </c>
      <c r="AH366" t="s">
        <v>605</v>
      </c>
      <c r="AI366">
        <v>6.0800000000000003E-4</v>
      </c>
    </row>
    <row r="367" spans="1:35">
      <c r="A367" s="130">
        <f t="shared" si="36"/>
        <v>7</v>
      </c>
      <c r="E367" s="130">
        <v>6</v>
      </c>
      <c r="F367" s="132" t="e">
        <f t="shared" ca="1" si="32"/>
        <v>#N/A</v>
      </c>
      <c r="J367" s="132" t="e">
        <f t="shared" ca="1" si="33"/>
        <v>#N/A</v>
      </c>
      <c r="N367" s="132" t="e">
        <f t="shared" ca="1" si="34"/>
        <v>#N/A</v>
      </c>
      <c r="S367" s="132" t="e">
        <f t="shared" ca="1" si="35"/>
        <v>#N/A</v>
      </c>
      <c r="AH367" t="s">
        <v>606</v>
      </c>
      <c r="AI367">
        <v>5.3899999999999998E-4</v>
      </c>
    </row>
    <row r="368" spans="1:35">
      <c r="A368" s="130">
        <f t="shared" si="36"/>
        <v>7</v>
      </c>
      <c r="E368" s="130">
        <v>7</v>
      </c>
      <c r="F368" s="132" t="e">
        <f t="shared" ca="1" si="32"/>
        <v>#N/A</v>
      </c>
      <c r="J368" s="132" t="e">
        <f t="shared" ca="1" si="33"/>
        <v>#N/A</v>
      </c>
      <c r="N368" s="132" t="e">
        <f t="shared" ca="1" si="34"/>
        <v>#N/A</v>
      </c>
      <c r="S368" s="132" t="e">
        <f t="shared" ca="1" si="35"/>
        <v>#N/A</v>
      </c>
      <c r="AH368" t="s">
        <v>607</v>
      </c>
      <c r="AI368">
        <v>0</v>
      </c>
    </row>
    <row r="369" spans="1:35">
      <c r="A369" s="130">
        <f t="shared" si="36"/>
        <v>7</v>
      </c>
      <c r="E369" s="130">
        <v>8</v>
      </c>
      <c r="F369" s="132" t="e">
        <f t="shared" ca="1" si="32"/>
        <v>#N/A</v>
      </c>
      <c r="J369" s="132" t="e">
        <f t="shared" ca="1" si="33"/>
        <v>#N/A</v>
      </c>
      <c r="N369" s="132" t="e">
        <f t="shared" ca="1" si="34"/>
        <v>#N/A</v>
      </c>
      <c r="S369" s="132" t="e">
        <f t="shared" ca="1" si="35"/>
        <v>#N/A</v>
      </c>
      <c r="AH369" t="s">
        <v>608</v>
      </c>
      <c r="AI369">
        <v>5.04E-4</v>
      </c>
    </row>
    <row r="370" spans="1:35">
      <c r="A370" s="130">
        <f t="shared" si="36"/>
        <v>7</v>
      </c>
      <c r="E370" s="130">
        <v>9</v>
      </c>
      <c r="F370" s="132" t="e">
        <f t="shared" ca="1" si="32"/>
        <v>#N/A</v>
      </c>
      <c r="J370" s="132" t="e">
        <f t="shared" ca="1" si="33"/>
        <v>#N/A</v>
      </c>
      <c r="N370" s="132" t="e">
        <f t="shared" ca="1" si="34"/>
        <v>#N/A</v>
      </c>
      <c r="S370" s="132" t="e">
        <f t="shared" ca="1" si="35"/>
        <v>#N/A</v>
      </c>
      <c r="AH370" t="s">
        <v>609</v>
      </c>
      <c r="AI370">
        <v>3.9199999999999999E-4</v>
      </c>
    </row>
    <row r="371" spans="1:35">
      <c r="A371" s="130">
        <f t="shared" si="36"/>
        <v>7</v>
      </c>
      <c r="E371" s="130">
        <v>10</v>
      </c>
      <c r="F371" s="132" t="e">
        <f t="shared" ca="1" si="32"/>
        <v>#N/A</v>
      </c>
      <c r="N371" s="132" t="e">
        <f t="shared" ca="1" si="34"/>
        <v>#N/A</v>
      </c>
      <c r="S371" s="132" t="e">
        <f t="shared" ca="1" si="35"/>
        <v>#N/A</v>
      </c>
      <c r="AH371" t="s">
        <v>610</v>
      </c>
      <c r="AI371">
        <v>5.4000000000000001E-4</v>
      </c>
    </row>
    <row r="372" spans="1:35">
      <c r="A372" s="130">
        <f t="shared" si="36"/>
        <v>7</v>
      </c>
      <c r="E372" s="130">
        <v>11</v>
      </c>
      <c r="F372" s="132" t="e">
        <f t="shared" ca="1" si="32"/>
        <v>#N/A</v>
      </c>
      <c r="N372" s="132" t="e">
        <f t="shared" ca="1" si="34"/>
        <v>#N/A</v>
      </c>
      <c r="S372" s="132" t="e">
        <f t="shared" ca="1" si="35"/>
        <v>#N/A</v>
      </c>
      <c r="AH372" t="s">
        <v>611</v>
      </c>
      <c r="AI372">
        <v>5.04E-4</v>
      </c>
    </row>
    <row r="373" spans="1:35">
      <c r="A373" s="130">
        <f t="shared" si="36"/>
        <v>7</v>
      </c>
      <c r="E373" s="130">
        <v>12</v>
      </c>
      <c r="F373" s="132" t="e">
        <f t="shared" ca="1" si="32"/>
        <v>#N/A</v>
      </c>
      <c r="N373" s="132" t="e">
        <f t="shared" ca="1" si="34"/>
        <v>#N/A</v>
      </c>
      <c r="S373" s="132" t="e">
        <f t="shared" ca="1" si="35"/>
        <v>#N/A</v>
      </c>
      <c r="AH373" t="s">
        <v>612</v>
      </c>
      <c r="AI373">
        <v>4.4200000000000001E-4</v>
      </c>
    </row>
    <row r="374" spans="1:35">
      <c r="A374" s="130">
        <f t="shared" si="36"/>
        <v>7</v>
      </c>
      <c r="E374" s="130">
        <v>13</v>
      </c>
      <c r="F374" s="132" t="e">
        <f t="shared" ca="1" si="32"/>
        <v>#N/A</v>
      </c>
      <c r="N374" s="132" t="e">
        <f t="shared" ca="1" si="34"/>
        <v>#N/A</v>
      </c>
      <c r="S374" s="132" t="e">
        <f t="shared" ca="1" si="35"/>
        <v>#N/A</v>
      </c>
      <c r="AH374" t="s">
        <v>613</v>
      </c>
      <c r="AI374">
        <v>4.2099999999999999E-4</v>
      </c>
    </row>
    <row r="375" spans="1:35">
      <c r="A375" s="130">
        <f t="shared" si="36"/>
        <v>7</v>
      </c>
      <c r="E375" s="130">
        <v>14</v>
      </c>
      <c r="F375" s="132" t="e">
        <f t="shared" ca="1" si="32"/>
        <v>#N/A</v>
      </c>
      <c r="N375" s="132" t="e">
        <f t="shared" ca="1" si="34"/>
        <v>#N/A</v>
      </c>
      <c r="S375" s="132" t="e">
        <f t="shared" ca="1" si="35"/>
        <v>#N/A</v>
      </c>
      <c r="AH375" t="s">
        <v>614</v>
      </c>
      <c r="AI375">
        <v>4.9200000000000003E-4</v>
      </c>
    </row>
    <row r="376" spans="1:35">
      <c r="A376" s="130">
        <f t="shared" si="36"/>
        <v>7</v>
      </c>
      <c r="E376" s="130">
        <v>15</v>
      </c>
      <c r="F376" s="132" t="e">
        <f t="shared" ca="1" si="32"/>
        <v>#N/A</v>
      </c>
      <c r="N376" s="132" t="e">
        <f t="shared" ca="1" si="34"/>
        <v>#N/A</v>
      </c>
      <c r="S376" s="132" t="e">
        <f t="shared" ca="1" si="35"/>
        <v>#N/A</v>
      </c>
      <c r="AH376" t="s">
        <v>615</v>
      </c>
      <c r="AI376">
        <v>5.0699999999999996E-4</v>
      </c>
    </row>
    <row r="377" spans="1:35">
      <c r="A377" s="130">
        <f t="shared" si="36"/>
        <v>7</v>
      </c>
      <c r="E377" s="130">
        <v>16</v>
      </c>
      <c r="F377" s="132" t="e">
        <f t="shared" ca="1" si="32"/>
        <v>#N/A</v>
      </c>
      <c r="N377" s="132" t="e">
        <f t="shared" ca="1" si="34"/>
        <v>#N/A</v>
      </c>
      <c r="S377" s="132" t="e">
        <f t="shared" ca="1" si="35"/>
        <v>#N/A</v>
      </c>
      <c r="AH377" t="s">
        <v>616</v>
      </c>
      <c r="AI377">
        <v>4.2200000000000001E-4</v>
      </c>
    </row>
    <row r="378" spans="1:35">
      <c r="A378" s="130">
        <f t="shared" si="36"/>
        <v>7</v>
      </c>
      <c r="E378" s="130">
        <v>17</v>
      </c>
      <c r="F378" s="132" t="e">
        <f t="shared" ca="1" si="32"/>
        <v>#N/A</v>
      </c>
      <c r="N378" s="132" t="e">
        <f t="shared" ca="1" si="34"/>
        <v>#N/A</v>
      </c>
      <c r="S378" s="132" t="e">
        <f t="shared" ca="1" si="35"/>
        <v>#N/A</v>
      </c>
      <c r="AH378" t="s">
        <v>617</v>
      </c>
      <c r="AI378">
        <v>2.5399999999999999E-4</v>
      </c>
    </row>
    <row r="379" spans="1:35">
      <c r="A379" s="130">
        <f t="shared" si="36"/>
        <v>7</v>
      </c>
      <c r="E379" s="130">
        <v>18</v>
      </c>
      <c r="F379" s="132" t="e">
        <f t="shared" ca="1" si="32"/>
        <v>#N/A</v>
      </c>
      <c r="N379" s="132" t="e">
        <f t="shared" ca="1" si="34"/>
        <v>#N/A</v>
      </c>
      <c r="S379" s="132" t="e">
        <f t="shared" ca="1" si="35"/>
        <v>#N/A</v>
      </c>
      <c r="AH379" t="s">
        <v>618</v>
      </c>
      <c r="AI379">
        <v>5.1400000000000003E-4</v>
      </c>
    </row>
    <row r="380" spans="1:35">
      <c r="A380" s="130">
        <f t="shared" si="36"/>
        <v>7</v>
      </c>
      <c r="E380" s="130">
        <v>19</v>
      </c>
      <c r="F380" s="132" t="e">
        <f t="shared" ca="1" si="32"/>
        <v>#N/A</v>
      </c>
      <c r="N380" s="132" t="e">
        <f t="shared" ca="1" si="34"/>
        <v>#N/A</v>
      </c>
      <c r="S380" s="132" t="e">
        <f t="shared" ca="1" si="35"/>
        <v>#N/A</v>
      </c>
      <c r="AH380" t="s">
        <v>619</v>
      </c>
      <c r="AI380">
        <v>0</v>
      </c>
    </row>
    <row r="381" spans="1:35">
      <c r="A381" s="130">
        <f t="shared" si="36"/>
        <v>7</v>
      </c>
      <c r="E381" s="130">
        <v>20</v>
      </c>
      <c r="F381" s="132" t="e">
        <f t="shared" ca="1" si="32"/>
        <v>#N/A</v>
      </c>
      <c r="N381" s="132" t="e">
        <f t="shared" ca="1" si="34"/>
        <v>#N/A</v>
      </c>
      <c r="S381" s="132" t="e">
        <f t="shared" ca="1" si="35"/>
        <v>#N/A</v>
      </c>
      <c r="AH381" t="s">
        <v>620</v>
      </c>
      <c r="AI381">
        <v>4.4200000000000001E-4</v>
      </c>
    </row>
    <row r="382" spans="1:35">
      <c r="A382" s="130">
        <f t="shared" si="36"/>
        <v>7</v>
      </c>
      <c r="E382" s="130">
        <v>21</v>
      </c>
      <c r="F382" s="132" t="e">
        <f t="shared" ca="1" si="32"/>
        <v>#N/A</v>
      </c>
      <c r="N382" s="132" t="e">
        <f t="shared" ca="1" si="34"/>
        <v>#N/A</v>
      </c>
      <c r="S382" s="132" t="e">
        <f t="shared" ca="1" si="35"/>
        <v>#N/A</v>
      </c>
      <c r="AH382" t="s">
        <v>621</v>
      </c>
      <c r="AI382">
        <v>5.3300000000000005E-4</v>
      </c>
    </row>
    <row r="383" spans="1:35">
      <c r="A383" s="130">
        <f t="shared" si="36"/>
        <v>7</v>
      </c>
      <c r="E383" s="130">
        <v>22</v>
      </c>
      <c r="F383" s="132" t="e">
        <f t="shared" ca="1" si="32"/>
        <v>#N/A</v>
      </c>
      <c r="N383" s="132" t="e">
        <f t="shared" ca="1" si="34"/>
        <v>#N/A</v>
      </c>
      <c r="S383" s="132" t="e">
        <f t="shared" ca="1" si="35"/>
        <v>#N/A</v>
      </c>
      <c r="AH383" t="s">
        <v>622</v>
      </c>
      <c r="AI383">
        <v>5.44E-4</v>
      </c>
    </row>
    <row r="384" spans="1:35">
      <c r="A384" s="130">
        <f t="shared" si="36"/>
        <v>7</v>
      </c>
      <c r="E384" s="130">
        <v>23</v>
      </c>
      <c r="F384" s="132" t="e">
        <f t="shared" ca="1" si="32"/>
        <v>#N/A</v>
      </c>
      <c r="N384" s="132" t="e">
        <f t="shared" ca="1" si="34"/>
        <v>#N/A</v>
      </c>
      <c r="S384" s="132" t="e">
        <f t="shared" ca="1" si="35"/>
        <v>#N/A</v>
      </c>
      <c r="AH384" t="s">
        <v>623</v>
      </c>
      <c r="AI384">
        <v>6.6399999999999999E-4</v>
      </c>
    </row>
    <row r="385" spans="1:35">
      <c r="A385" s="130">
        <f t="shared" si="36"/>
        <v>7</v>
      </c>
      <c r="E385" s="130">
        <v>24</v>
      </c>
      <c r="S385" s="132" t="e">
        <f t="shared" ca="1" si="35"/>
        <v>#N/A</v>
      </c>
      <c r="AH385" t="s">
        <v>624</v>
      </c>
      <c r="AI385">
        <v>0</v>
      </c>
    </row>
    <row r="386" spans="1:35">
      <c r="A386" s="130">
        <f t="shared" si="36"/>
        <v>7</v>
      </c>
      <c r="E386" s="130">
        <v>25</v>
      </c>
      <c r="S386" s="132" t="e">
        <f t="shared" ca="1" si="35"/>
        <v>#N/A</v>
      </c>
      <c r="AH386" t="s">
        <v>625</v>
      </c>
      <c r="AI386">
        <v>5.3399999999999997E-4</v>
      </c>
    </row>
    <row r="387" spans="1:35">
      <c r="A387" s="130">
        <f t="shared" si="36"/>
        <v>7</v>
      </c>
      <c r="E387" s="130">
        <v>26</v>
      </c>
      <c r="S387" s="132" t="e">
        <f t="shared" ca="1" si="35"/>
        <v>#N/A</v>
      </c>
      <c r="AH387" t="s">
        <v>626</v>
      </c>
      <c r="AI387">
        <v>7.9500000000000003E-4</v>
      </c>
    </row>
    <row r="388" spans="1:35">
      <c r="A388" s="130">
        <f t="shared" si="36"/>
        <v>7</v>
      </c>
      <c r="E388" s="130">
        <v>27</v>
      </c>
      <c r="S388" s="132" t="e">
        <f t="shared" ca="1" si="35"/>
        <v>#N/A</v>
      </c>
      <c r="AH388" t="s">
        <v>627</v>
      </c>
      <c r="AI388">
        <v>3.8699999999999997E-4</v>
      </c>
    </row>
    <row r="389" spans="1:35">
      <c r="A389" s="130">
        <f t="shared" si="36"/>
        <v>7</v>
      </c>
      <c r="E389" s="130">
        <v>28</v>
      </c>
      <c r="S389" s="132" t="e">
        <f t="shared" ca="1" si="35"/>
        <v>#N/A</v>
      </c>
      <c r="AH389" t="s">
        <v>628</v>
      </c>
      <c r="AI389">
        <v>4.9399999999999997E-4</v>
      </c>
    </row>
    <row r="390" spans="1:35">
      <c r="A390" s="130">
        <f t="shared" si="36"/>
        <v>7</v>
      </c>
      <c r="E390" s="130">
        <v>29</v>
      </c>
      <c r="S390" s="132" t="e">
        <f t="shared" ca="1" si="35"/>
        <v>#N/A</v>
      </c>
      <c r="AH390" t="s">
        <v>629</v>
      </c>
      <c r="AI390">
        <v>4.06E-4</v>
      </c>
    </row>
    <row r="391" spans="1:35">
      <c r="A391" s="130">
        <f t="shared" si="36"/>
        <v>7</v>
      </c>
      <c r="E391" s="130">
        <v>30</v>
      </c>
      <c r="S391" s="132" t="e">
        <f t="shared" ca="1" si="35"/>
        <v>#N/A</v>
      </c>
      <c r="AH391" t="s">
        <v>630</v>
      </c>
      <c r="AI391">
        <v>3.8499999999999998E-4</v>
      </c>
    </row>
    <row r="392" spans="1:35">
      <c r="A392" s="130">
        <f t="shared" si="36"/>
        <v>7</v>
      </c>
      <c r="E392" s="130">
        <v>31</v>
      </c>
      <c r="S392" s="132" t="e">
        <f t="shared" ca="1" si="35"/>
        <v>#N/A</v>
      </c>
      <c r="AH392" t="s">
        <v>631</v>
      </c>
      <c r="AI392">
        <v>5.5199999999999997E-4</v>
      </c>
    </row>
    <row r="393" spans="1:35">
      <c r="A393" s="130">
        <f t="shared" si="36"/>
        <v>7</v>
      </c>
      <c r="E393" s="130">
        <v>32</v>
      </c>
      <c r="S393" s="132" t="e">
        <f t="shared" ca="1" si="35"/>
        <v>#N/A</v>
      </c>
      <c r="AH393" t="s">
        <v>632</v>
      </c>
      <c r="AI393">
        <v>3.9199999999999999E-4</v>
      </c>
    </row>
    <row r="394" spans="1:35">
      <c r="A394" s="130">
        <f t="shared" si="36"/>
        <v>7</v>
      </c>
      <c r="E394" s="130">
        <v>33</v>
      </c>
      <c r="S394" s="132" t="e">
        <f t="shared" ca="1" si="35"/>
        <v>#N/A</v>
      </c>
      <c r="AH394" t="s">
        <v>633</v>
      </c>
      <c r="AI394">
        <v>4.3899999999999999E-4</v>
      </c>
    </row>
    <row r="395" spans="1:35">
      <c r="A395" s="130">
        <f t="shared" si="36"/>
        <v>7</v>
      </c>
      <c r="E395" s="130">
        <v>34</v>
      </c>
      <c r="S395" s="132" t="e">
        <f t="shared" ca="1" si="35"/>
        <v>#N/A</v>
      </c>
      <c r="AH395" t="s">
        <v>634</v>
      </c>
      <c r="AI395">
        <v>0</v>
      </c>
    </row>
    <row r="396" spans="1:35">
      <c r="A396" s="130">
        <f t="shared" si="36"/>
        <v>7</v>
      </c>
      <c r="E396" s="130">
        <v>35</v>
      </c>
      <c r="S396" s="132" t="e">
        <f t="shared" ca="1" si="35"/>
        <v>#N/A</v>
      </c>
      <c r="AH396" t="s">
        <v>635</v>
      </c>
      <c r="AI396">
        <v>4.6900000000000002E-4</v>
      </c>
    </row>
    <row r="397" spans="1:35">
      <c r="A397" s="130">
        <f t="shared" si="36"/>
        <v>7</v>
      </c>
      <c r="E397" s="130">
        <v>36</v>
      </c>
      <c r="S397" s="132" t="e">
        <f t="shared" ca="1" si="35"/>
        <v>#N/A</v>
      </c>
      <c r="AH397" t="s">
        <v>636</v>
      </c>
      <c r="AI397">
        <v>6.7699999999999998E-4</v>
      </c>
    </row>
    <row r="398" spans="1:35">
      <c r="A398" s="130">
        <f t="shared" si="36"/>
        <v>7</v>
      </c>
      <c r="E398" s="130">
        <v>37</v>
      </c>
      <c r="S398" s="132" t="e">
        <f t="shared" ca="1" si="35"/>
        <v>#N/A</v>
      </c>
      <c r="AH398" t="s">
        <v>637</v>
      </c>
      <c r="AI398">
        <v>4.7399999999999997E-4</v>
      </c>
    </row>
    <row r="399" spans="1:35">
      <c r="A399" s="130">
        <f t="shared" si="36"/>
        <v>7</v>
      </c>
      <c r="E399" s="130">
        <v>38</v>
      </c>
      <c r="S399" s="132" t="e">
        <f t="shared" ca="1" si="35"/>
        <v>#N/A</v>
      </c>
      <c r="AH399" t="s">
        <v>638</v>
      </c>
      <c r="AI399">
        <v>4.4999999999999999E-4</v>
      </c>
    </row>
    <row r="400" spans="1:35">
      <c r="A400" s="130">
        <f t="shared" si="36"/>
        <v>7</v>
      </c>
      <c r="E400" s="130">
        <v>39</v>
      </c>
      <c r="S400" s="132" t="e">
        <f t="shared" ca="1" si="35"/>
        <v>#N/A</v>
      </c>
      <c r="AH400" t="s">
        <v>639</v>
      </c>
      <c r="AI400">
        <v>4.0900000000000002E-4</v>
      </c>
    </row>
    <row r="401" spans="1:35">
      <c r="A401" s="130">
        <f t="shared" si="36"/>
        <v>7</v>
      </c>
      <c r="E401" s="130">
        <v>40</v>
      </c>
      <c r="S401" s="132" t="e">
        <f t="shared" ca="1" si="35"/>
        <v>#N/A</v>
      </c>
      <c r="AH401" t="s">
        <v>640</v>
      </c>
      <c r="AI401">
        <v>0</v>
      </c>
    </row>
    <row r="402" spans="1:35">
      <c r="A402" s="130">
        <f t="shared" si="36"/>
        <v>7</v>
      </c>
      <c r="E402" s="130">
        <v>41</v>
      </c>
      <c r="S402" s="132" t="e">
        <f t="shared" ca="1" si="35"/>
        <v>#N/A</v>
      </c>
      <c r="AH402" t="s">
        <v>641</v>
      </c>
      <c r="AI402">
        <v>3.4099999999999999E-4</v>
      </c>
    </row>
    <row r="403" spans="1:35">
      <c r="A403" s="130">
        <f t="shared" si="36"/>
        <v>7</v>
      </c>
      <c r="E403" s="130">
        <v>42</v>
      </c>
      <c r="S403" s="132" t="e">
        <f t="shared" ca="1" si="35"/>
        <v>#N/A</v>
      </c>
      <c r="AH403" t="s">
        <v>642</v>
      </c>
      <c r="AI403">
        <v>5.9100000000000005E-4</v>
      </c>
    </row>
    <row r="404" spans="1:35">
      <c r="A404" s="130">
        <f t="shared" si="36"/>
        <v>7</v>
      </c>
      <c r="E404" s="130">
        <v>43</v>
      </c>
      <c r="S404" s="132" t="e">
        <f t="shared" ca="1" si="35"/>
        <v>#N/A</v>
      </c>
      <c r="AH404" t="s">
        <v>643</v>
      </c>
      <c r="AI404">
        <v>3.9199999999999999E-4</v>
      </c>
    </row>
    <row r="405" spans="1:35">
      <c r="A405" s="130">
        <f t="shared" si="36"/>
        <v>7</v>
      </c>
      <c r="E405" s="130">
        <v>44</v>
      </c>
      <c r="S405" s="132" t="e">
        <f t="shared" ca="1" si="35"/>
        <v>#N/A</v>
      </c>
      <c r="AH405" t="s">
        <v>644</v>
      </c>
      <c r="AI405">
        <v>5.1900000000000004E-4</v>
      </c>
    </row>
    <row r="406" spans="1:35">
      <c r="A406" s="130">
        <f t="shared" si="36"/>
        <v>7</v>
      </c>
      <c r="E406" s="130">
        <v>45</v>
      </c>
      <c r="S406" s="132" t="e">
        <f t="shared" ca="1" si="35"/>
        <v>#N/A</v>
      </c>
      <c r="AH406" t="s">
        <v>645</v>
      </c>
      <c r="AI406">
        <v>5.4100000000000003E-4</v>
      </c>
    </row>
    <row r="407" spans="1:35">
      <c r="A407" s="130">
        <f t="shared" si="36"/>
        <v>7</v>
      </c>
      <c r="E407" s="130">
        <v>46</v>
      </c>
      <c r="S407" s="132" t="e">
        <f t="shared" ca="1" si="35"/>
        <v>#N/A</v>
      </c>
      <c r="AH407" t="s">
        <v>646</v>
      </c>
      <c r="AI407">
        <v>0</v>
      </c>
    </row>
    <row r="408" spans="1:35">
      <c r="A408" s="130">
        <f t="shared" si="36"/>
        <v>7</v>
      </c>
      <c r="E408" s="130">
        <v>47</v>
      </c>
      <c r="S408" s="132" t="e">
        <f t="shared" ca="1" si="35"/>
        <v>#N/A</v>
      </c>
      <c r="AH408" t="s">
        <v>647</v>
      </c>
      <c r="AI408">
        <v>4.6200000000000001E-4</v>
      </c>
    </row>
    <row r="409" spans="1:35">
      <c r="A409" s="130">
        <f t="shared" si="36"/>
        <v>7</v>
      </c>
      <c r="E409" s="130">
        <v>48</v>
      </c>
      <c r="S409" s="132" t="e">
        <f t="shared" ca="1" si="35"/>
        <v>#N/A</v>
      </c>
      <c r="AH409" t="s">
        <v>648</v>
      </c>
      <c r="AI409">
        <v>3.2200000000000002E-4</v>
      </c>
    </row>
    <row r="410" spans="1:35">
      <c r="A410" s="130">
        <f t="shared" si="36"/>
        <v>7</v>
      </c>
      <c r="E410" s="130">
        <v>49</v>
      </c>
      <c r="S410" s="132" t="e">
        <f t="shared" ca="1" si="35"/>
        <v>#N/A</v>
      </c>
      <c r="AH410" t="s">
        <v>649</v>
      </c>
      <c r="AI410">
        <v>3.6200000000000002E-4</v>
      </c>
    </row>
    <row r="411" spans="1:35">
      <c r="A411" s="130">
        <f t="shared" si="36"/>
        <v>7</v>
      </c>
      <c r="E411" s="130">
        <v>50</v>
      </c>
      <c r="S411" s="132" t="e">
        <f t="shared" ca="1" si="35"/>
        <v>#N/A</v>
      </c>
      <c r="AH411" t="s">
        <v>650</v>
      </c>
      <c r="AI411">
        <v>4.2900000000000002E-4</v>
      </c>
    </row>
    <row r="412" spans="1:35">
      <c r="A412" s="130">
        <f t="shared" si="36"/>
        <v>7</v>
      </c>
      <c r="E412" s="130">
        <v>51</v>
      </c>
      <c r="S412" s="132" t="e">
        <f t="shared" ca="1" si="35"/>
        <v>#N/A</v>
      </c>
      <c r="AH412" t="s">
        <v>651</v>
      </c>
      <c r="AI412">
        <v>4.9899999999999999E-4</v>
      </c>
    </row>
    <row r="413" spans="1:35">
      <c r="A413" s="130">
        <f t="shared" si="36"/>
        <v>7</v>
      </c>
      <c r="E413" s="130">
        <v>52</v>
      </c>
      <c r="S413" s="132" t="e">
        <f t="shared" ca="1" si="35"/>
        <v>#N/A</v>
      </c>
      <c r="AH413" t="s">
        <v>652</v>
      </c>
      <c r="AI413">
        <v>4.4299999999999998E-4</v>
      </c>
    </row>
    <row r="414" spans="1:35">
      <c r="AH414" t="s">
        <v>653</v>
      </c>
      <c r="AI414">
        <v>5.04E-4</v>
      </c>
    </row>
    <row r="415" spans="1:35">
      <c r="AH415" t="s">
        <v>654</v>
      </c>
      <c r="AI415">
        <v>0</v>
      </c>
    </row>
    <row r="416" spans="1:35">
      <c r="AH416" t="s">
        <v>655</v>
      </c>
      <c r="AI416">
        <v>0</v>
      </c>
    </row>
    <row r="417" spans="1:35">
      <c r="AH417" t="s">
        <v>656</v>
      </c>
      <c r="AI417">
        <v>0</v>
      </c>
    </row>
    <row r="418" spans="1:35">
      <c r="AH418" t="s">
        <v>657</v>
      </c>
      <c r="AI418">
        <v>0</v>
      </c>
    </row>
    <row r="419" spans="1:35">
      <c r="AH419" t="s">
        <v>658</v>
      </c>
      <c r="AI419">
        <v>4.8899999999999996E-4</v>
      </c>
    </row>
    <row r="420" spans="1:35">
      <c r="AH420" t="s">
        <v>659</v>
      </c>
      <c r="AI420">
        <v>3.8999999999999999E-4</v>
      </c>
    </row>
    <row r="421" spans="1:35">
      <c r="AH421" t="s">
        <v>660</v>
      </c>
      <c r="AI421">
        <v>4.84E-4</v>
      </c>
    </row>
    <row r="422" spans="1:35">
      <c r="A422" s="130">
        <f>(ROW()+58)/60</f>
        <v>8</v>
      </c>
      <c r="B422" s="131" t="str">
        <f ca="1">INDIRECT("select!E"&amp;TEXT($B$1+A422,"#"))</f>
        <v>transport maritime</v>
      </c>
      <c r="C422" s="130" t="e">
        <f ca="1">VLOOKUP(B422,$A$3181:$D$3190,4,0)</f>
        <v>#N/A</v>
      </c>
      <c r="D422" s="130" t="e">
        <f ca="1">VLOOKUP(B422,$A$3181:$D$3190,3,0)</f>
        <v>#N/A</v>
      </c>
      <c r="E422" s="130">
        <v>1</v>
      </c>
      <c r="F422" s="132" t="e">
        <f t="shared" ref="F422:F444" ca="1" si="37">IF(E422&lt;=INDIRECT("D$"&amp;TEXT(ROW()-E422+1,"#")),INDIRECT("E$"&amp;TEXT($F$1+INDIRECT("C$"&amp;TEXT(ROW()-E422+1,"#"))+E422-1,"#")),"")</f>
        <v>#N/A</v>
      </c>
      <c r="G422" s="131" t="str">
        <f ca="1">INDIRECT("select!G"&amp;TEXT($B$1+A422,"#"))</f>
        <v>Transport/courrier</v>
      </c>
      <c r="H422" s="130" t="e">
        <f ca="1">VLOOKUP(G422,E$3181:G$3219,3,0)</f>
        <v>#N/A</v>
      </c>
      <c r="I422" s="130" t="e">
        <f ca="1">VLOOKUP(G422,E$3181:G$3219,2,0)</f>
        <v>#N/A</v>
      </c>
      <c r="J422" s="132" t="e">
        <f t="shared" ref="J422:J430" ca="1" si="38">IF(E422&lt;=INDIRECT("I$"&amp;TEXT(ROW()-E422+1,"#")),INDIRECT("H$"&amp;TEXT($F$1+INDIRECT("H$"&amp;TEXT(ROW()-E422+1,"#"))+E422-1,"#")),"")</f>
        <v>#N/A</v>
      </c>
      <c r="K422" s="133" t="str">
        <f ca="1">INDIRECT("select!H"&amp;TEXT($B$1+A422,"#"))</f>
        <v>expédition de fret</v>
      </c>
      <c r="L422" s="130" t="e">
        <f ca="1">VLOOKUP(K422,H$3181:J$3287,3,0)</f>
        <v>#N/A</v>
      </c>
      <c r="M422" s="130" t="e">
        <f ca="1">VLOOKUP(K422,H$3181:J$3287,2,0)</f>
        <v>#N/A</v>
      </c>
      <c r="N422" s="132" t="e">
        <f t="shared" ref="N422:N444" ca="1" si="39">IF(E422&lt;=INDIRECT("M$"&amp;TEXT(ROW()-E422+1,"#")),INDIRECT("K$"&amp;TEXT($F$1+INDIRECT("L$"&amp;TEXT(ROW()-E422+1,"#"))+E422-1,"#")),"")</f>
        <v>#N/A</v>
      </c>
      <c r="O422" s="133" t="str">
        <f ca="1">INDIRECT("select!I"&amp;TEXT($B$1+A422,"#"))</f>
        <v>expédition de fret</v>
      </c>
      <c r="Q422" s="130" t="e">
        <f ca="1">VLOOKUP(O422,K$3181:O$3570,5,0)</f>
        <v>#N/A</v>
      </c>
      <c r="R422" s="130" t="e">
        <f ca="1">VLOOKUP(O422,K$3181:O$3570,4,0)</f>
        <v>#N/A</v>
      </c>
      <c r="S422" s="132" t="e">
        <f t="shared" ref="S422:S473" ca="1" si="40">IF(E422&lt;=INDIRECT("R$"&amp;TEXT(ROW()-E422+1,"#")),INDIRECT("P$"&amp;TEXT($F$1+INDIRECT("Q$"&amp;TEXT(ROW()-E422+1,"#"))+E422-1,"#")),"")</f>
        <v>#N/A</v>
      </c>
      <c r="T422" s="130" t="str">
        <f ca="1">IFERROR(VLOOKUP(O422,K$3181:O$3570,2,0),"")</f>
        <v/>
      </c>
      <c r="U422">
        <f ca="1">IFERROR(VLOOKUP(O422,K$3181:O$3570,3,0),0)</f>
        <v>0</v>
      </c>
      <c r="AH422" t="s">
        <v>661</v>
      </c>
      <c r="AI422">
        <v>5.1400000000000003E-4</v>
      </c>
    </row>
    <row r="423" spans="1:35">
      <c r="A423" s="130">
        <f t="shared" ref="A423:A473" si="41">A422</f>
        <v>8</v>
      </c>
      <c r="E423" s="130">
        <v>2</v>
      </c>
      <c r="F423" s="132" t="e">
        <f t="shared" ca="1" si="37"/>
        <v>#N/A</v>
      </c>
      <c r="J423" s="132" t="e">
        <f t="shared" ca="1" si="38"/>
        <v>#N/A</v>
      </c>
      <c r="N423" s="132" t="e">
        <f t="shared" ca="1" si="39"/>
        <v>#N/A</v>
      </c>
      <c r="S423" s="132" t="e">
        <f t="shared" ca="1" si="40"/>
        <v>#N/A</v>
      </c>
      <c r="AH423" t="s">
        <v>662</v>
      </c>
      <c r="AI423">
        <v>1.9599999999999999E-4</v>
      </c>
    </row>
    <row r="424" spans="1:35">
      <c r="A424" s="130">
        <f t="shared" si="41"/>
        <v>8</v>
      </c>
      <c r="E424" s="130">
        <v>3</v>
      </c>
      <c r="F424" s="132" t="e">
        <f t="shared" ca="1" si="37"/>
        <v>#N/A</v>
      </c>
      <c r="J424" s="132" t="e">
        <f t="shared" ca="1" si="38"/>
        <v>#N/A</v>
      </c>
      <c r="N424" s="132" t="e">
        <f t="shared" ca="1" si="39"/>
        <v>#N/A</v>
      </c>
      <c r="S424" s="132" t="e">
        <f t="shared" ca="1" si="40"/>
        <v>#N/A</v>
      </c>
      <c r="AH424" t="s">
        <v>663</v>
      </c>
      <c r="AI424">
        <v>4.57E-4</v>
      </c>
    </row>
    <row r="425" spans="1:35">
      <c r="A425" s="130">
        <f t="shared" si="41"/>
        <v>8</v>
      </c>
      <c r="E425" s="130">
        <v>4</v>
      </c>
      <c r="F425" s="132" t="e">
        <f t="shared" ca="1" si="37"/>
        <v>#N/A</v>
      </c>
      <c r="J425" s="132" t="e">
        <f t="shared" ca="1" si="38"/>
        <v>#N/A</v>
      </c>
      <c r="N425" s="132" t="e">
        <f t="shared" ca="1" si="39"/>
        <v>#N/A</v>
      </c>
      <c r="S425" s="132" t="e">
        <f t="shared" ca="1" si="40"/>
        <v>#N/A</v>
      </c>
      <c r="AH425" t="s">
        <v>664</v>
      </c>
      <c r="AI425">
        <v>5.0299999999999997E-4</v>
      </c>
    </row>
    <row r="426" spans="1:35">
      <c r="A426" s="130">
        <f t="shared" si="41"/>
        <v>8</v>
      </c>
      <c r="E426" s="130">
        <v>5</v>
      </c>
      <c r="F426" s="132" t="e">
        <f t="shared" ca="1" si="37"/>
        <v>#N/A</v>
      </c>
      <c r="J426" s="132" t="e">
        <f t="shared" ca="1" si="38"/>
        <v>#N/A</v>
      </c>
      <c r="N426" s="132" t="e">
        <f t="shared" ca="1" si="39"/>
        <v>#N/A</v>
      </c>
      <c r="S426" s="132" t="e">
        <f t="shared" ca="1" si="40"/>
        <v>#N/A</v>
      </c>
      <c r="AH426" t="s">
        <v>665</v>
      </c>
      <c r="AI426">
        <v>3.7100000000000002E-4</v>
      </c>
    </row>
    <row r="427" spans="1:35">
      <c r="A427" s="130">
        <f t="shared" si="41"/>
        <v>8</v>
      </c>
      <c r="E427" s="130">
        <v>6</v>
      </c>
      <c r="F427" s="132" t="e">
        <f t="shared" ca="1" si="37"/>
        <v>#N/A</v>
      </c>
      <c r="J427" s="132" t="e">
        <f t="shared" ca="1" si="38"/>
        <v>#N/A</v>
      </c>
      <c r="N427" s="132" t="e">
        <f t="shared" ca="1" si="39"/>
        <v>#N/A</v>
      </c>
      <c r="S427" s="132" t="e">
        <f t="shared" ca="1" si="40"/>
        <v>#N/A</v>
      </c>
      <c r="AH427" t="s">
        <v>666</v>
      </c>
      <c r="AI427">
        <v>4.7699999999999999E-4</v>
      </c>
    </row>
    <row r="428" spans="1:35">
      <c r="A428" s="130">
        <f t="shared" si="41"/>
        <v>8</v>
      </c>
      <c r="E428" s="130">
        <v>7</v>
      </c>
      <c r="F428" s="132" t="e">
        <f t="shared" ca="1" si="37"/>
        <v>#N/A</v>
      </c>
      <c r="J428" s="132" t="e">
        <f t="shared" ca="1" si="38"/>
        <v>#N/A</v>
      </c>
      <c r="N428" s="132" t="e">
        <f t="shared" ca="1" si="39"/>
        <v>#N/A</v>
      </c>
      <c r="S428" s="132" t="e">
        <f t="shared" ca="1" si="40"/>
        <v>#N/A</v>
      </c>
      <c r="AH428" t="s">
        <v>667</v>
      </c>
      <c r="AI428">
        <v>4.9899999999999999E-4</v>
      </c>
    </row>
    <row r="429" spans="1:35">
      <c r="A429" s="130">
        <f t="shared" si="41"/>
        <v>8</v>
      </c>
      <c r="E429" s="130">
        <v>8</v>
      </c>
      <c r="F429" s="132" t="e">
        <f t="shared" ca="1" si="37"/>
        <v>#N/A</v>
      </c>
      <c r="J429" s="132" t="e">
        <f t="shared" ca="1" si="38"/>
        <v>#N/A</v>
      </c>
      <c r="N429" s="132" t="e">
        <f t="shared" ca="1" si="39"/>
        <v>#N/A</v>
      </c>
      <c r="S429" s="132" t="e">
        <f t="shared" ca="1" si="40"/>
        <v>#N/A</v>
      </c>
      <c r="AH429" t="s">
        <v>668</v>
      </c>
      <c r="AI429">
        <v>0</v>
      </c>
    </row>
    <row r="430" spans="1:35">
      <c r="A430" s="130">
        <f t="shared" si="41"/>
        <v>8</v>
      </c>
      <c r="E430" s="130">
        <v>9</v>
      </c>
      <c r="F430" s="132" t="e">
        <f t="shared" ca="1" si="37"/>
        <v>#N/A</v>
      </c>
      <c r="J430" s="132" t="e">
        <f t="shared" ca="1" si="38"/>
        <v>#N/A</v>
      </c>
      <c r="N430" s="132" t="e">
        <f t="shared" ca="1" si="39"/>
        <v>#N/A</v>
      </c>
      <c r="S430" s="132" t="e">
        <f t="shared" ca="1" si="40"/>
        <v>#N/A</v>
      </c>
      <c r="AH430" t="s">
        <v>669</v>
      </c>
      <c r="AI430">
        <v>3.77E-4</v>
      </c>
    </row>
    <row r="431" spans="1:35">
      <c r="A431" s="130">
        <f t="shared" si="41"/>
        <v>8</v>
      </c>
      <c r="E431" s="130">
        <v>10</v>
      </c>
      <c r="F431" s="132" t="e">
        <f t="shared" ca="1" si="37"/>
        <v>#N/A</v>
      </c>
      <c r="N431" s="132" t="e">
        <f t="shared" ca="1" si="39"/>
        <v>#N/A</v>
      </c>
      <c r="S431" s="132" t="e">
        <f t="shared" ca="1" si="40"/>
        <v>#N/A</v>
      </c>
      <c r="AH431" t="s">
        <v>670</v>
      </c>
      <c r="AI431">
        <v>5.71E-4</v>
      </c>
    </row>
    <row r="432" spans="1:35">
      <c r="A432" s="130">
        <f t="shared" si="41"/>
        <v>8</v>
      </c>
      <c r="E432" s="130">
        <v>11</v>
      </c>
      <c r="F432" s="132" t="e">
        <f t="shared" ca="1" si="37"/>
        <v>#N/A</v>
      </c>
      <c r="N432" s="132" t="e">
        <f t="shared" ca="1" si="39"/>
        <v>#N/A</v>
      </c>
      <c r="S432" s="132" t="e">
        <f t="shared" ca="1" si="40"/>
        <v>#N/A</v>
      </c>
      <c r="AH432" t="s">
        <v>671</v>
      </c>
      <c r="AI432">
        <v>5.1099999999999995E-4</v>
      </c>
    </row>
    <row r="433" spans="1:35">
      <c r="A433" s="130">
        <f t="shared" si="41"/>
        <v>8</v>
      </c>
      <c r="E433" s="130">
        <v>12</v>
      </c>
      <c r="F433" s="132" t="e">
        <f t="shared" ca="1" si="37"/>
        <v>#N/A</v>
      </c>
      <c r="N433" s="132" t="e">
        <f t="shared" ca="1" si="39"/>
        <v>#N/A</v>
      </c>
      <c r="S433" s="132" t="e">
        <f t="shared" ca="1" si="40"/>
        <v>#N/A</v>
      </c>
      <c r="AH433" t="s">
        <v>672</v>
      </c>
      <c r="AI433">
        <v>5.1199999999999998E-4</v>
      </c>
    </row>
    <row r="434" spans="1:35">
      <c r="A434" s="130">
        <f t="shared" si="41"/>
        <v>8</v>
      </c>
      <c r="E434" s="130">
        <v>13</v>
      </c>
      <c r="F434" s="132" t="e">
        <f t="shared" ca="1" si="37"/>
        <v>#N/A</v>
      </c>
      <c r="N434" s="132" t="e">
        <f t="shared" ca="1" si="39"/>
        <v>#N/A</v>
      </c>
      <c r="S434" s="132" t="e">
        <f t="shared" ca="1" si="40"/>
        <v>#N/A</v>
      </c>
      <c r="AH434" t="s">
        <v>673</v>
      </c>
      <c r="AI434">
        <v>4.7800000000000002E-4</v>
      </c>
    </row>
    <row r="435" spans="1:35">
      <c r="A435" s="130">
        <f t="shared" si="41"/>
        <v>8</v>
      </c>
      <c r="E435" s="130">
        <v>14</v>
      </c>
      <c r="F435" s="132" t="e">
        <f t="shared" ca="1" si="37"/>
        <v>#N/A</v>
      </c>
      <c r="N435" s="132" t="e">
        <f t="shared" ca="1" si="39"/>
        <v>#N/A</v>
      </c>
      <c r="S435" s="132" t="e">
        <f t="shared" ca="1" si="40"/>
        <v>#N/A</v>
      </c>
      <c r="AH435" t="s">
        <v>674</v>
      </c>
      <c r="AI435">
        <v>5.0299999999999997E-4</v>
      </c>
    </row>
    <row r="436" spans="1:35">
      <c r="A436" s="130">
        <f t="shared" si="41"/>
        <v>8</v>
      </c>
      <c r="E436" s="130">
        <v>15</v>
      </c>
      <c r="F436" s="132" t="e">
        <f t="shared" ca="1" si="37"/>
        <v>#N/A</v>
      </c>
      <c r="N436" s="132" t="e">
        <f t="shared" ca="1" si="39"/>
        <v>#N/A</v>
      </c>
      <c r="S436" s="132" t="e">
        <f t="shared" ca="1" si="40"/>
        <v>#N/A</v>
      </c>
      <c r="AH436" t="s">
        <v>675</v>
      </c>
      <c r="AI436">
        <v>4.86E-4</v>
      </c>
    </row>
    <row r="437" spans="1:35">
      <c r="A437" s="130">
        <f t="shared" si="41"/>
        <v>8</v>
      </c>
      <c r="E437" s="130">
        <v>16</v>
      </c>
      <c r="F437" s="132" t="e">
        <f t="shared" ca="1" si="37"/>
        <v>#N/A</v>
      </c>
      <c r="N437" s="132" t="e">
        <f t="shared" ca="1" si="39"/>
        <v>#N/A</v>
      </c>
      <c r="S437" s="132" t="e">
        <f t="shared" ca="1" si="40"/>
        <v>#N/A</v>
      </c>
      <c r="AH437" t="s">
        <v>676</v>
      </c>
      <c r="AI437">
        <v>5.4699999999999996E-4</v>
      </c>
    </row>
    <row r="438" spans="1:35">
      <c r="A438" s="130">
        <f t="shared" si="41"/>
        <v>8</v>
      </c>
      <c r="E438" s="130">
        <v>17</v>
      </c>
      <c r="F438" s="132" t="e">
        <f t="shared" ca="1" si="37"/>
        <v>#N/A</v>
      </c>
      <c r="N438" s="132" t="e">
        <f t="shared" ca="1" si="39"/>
        <v>#N/A</v>
      </c>
      <c r="S438" s="132" t="e">
        <f t="shared" ca="1" si="40"/>
        <v>#N/A</v>
      </c>
      <c r="AH438" t="s">
        <v>677</v>
      </c>
      <c r="AI438">
        <v>5.0000000000000001E-4</v>
      </c>
    </row>
    <row r="439" spans="1:35">
      <c r="A439" s="130">
        <f t="shared" si="41"/>
        <v>8</v>
      </c>
      <c r="E439" s="130">
        <v>18</v>
      </c>
      <c r="F439" s="132" t="e">
        <f t="shared" ca="1" si="37"/>
        <v>#N/A</v>
      </c>
      <c r="N439" s="132" t="e">
        <f t="shared" ca="1" si="39"/>
        <v>#N/A</v>
      </c>
      <c r="S439" s="132" t="e">
        <f t="shared" ca="1" si="40"/>
        <v>#N/A</v>
      </c>
      <c r="AH439" t="s">
        <v>678</v>
      </c>
      <c r="AI439">
        <v>5.9000000000000003E-4</v>
      </c>
    </row>
    <row r="440" spans="1:35">
      <c r="A440" s="130">
        <f t="shared" si="41"/>
        <v>8</v>
      </c>
      <c r="E440" s="130">
        <v>19</v>
      </c>
      <c r="F440" s="132" t="e">
        <f t="shared" ca="1" si="37"/>
        <v>#N/A</v>
      </c>
      <c r="N440" s="132" t="e">
        <f t="shared" ca="1" si="39"/>
        <v>#N/A</v>
      </c>
      <c r="S440" s="132" t="e">
        <f t="shared" ca="1" si="40"/>
        <v>#N/A</v>
      </c>
      <c r="AH440" t="s">
        <v>679</v>
      </c>
      <c r="AI440">
        <v>3.3500000000000001E-4</v>
      </c>
    </row>
    <row r="441" spans="1:35">
      <c r="A441" s="130">
        <f t="shared" si="41"/>
        <v>8</v>
      </c>
      <c r="E441" s="130">
        <v>20</v>
      </c>
      <c r="F441" s="132" t="e">
        <f t="shared" ca="1" si="37"/>
        <v>#N/A</v>
      </c>
      <c r="N441" s="132" t="e">
        <f t="shared" ca="1" si="39"/>
        <v>#N/A</v>
      </c>
      <c r="S441" s="132" t="e">
        <f t="shared" ca="1" si="40"/>
        <v>#N/A</v>
      </c>
      <c r="AH441" t="s">
        <v>680</v>
      </c>
      <c r="AI441">
        <v>3.6499999999999998E-4</v>
      </c>
    </row>
    <row r="442" spans="1:35">
      <c r="A442" s="130">
        <f t="shared" si="41"/>
        <v>8</v>
      </c>
      <c r="E442" s="130">
        <v>21</v>
      </c>
      <c r="F442" s="132" t="e">
        <f t="shared" ca="1" si="37"/>
        <v>#N/A</v>
      </c>
      <c r="N442" s="132" t="e">
        <f t="shared" ca="1" si="39"/>
        <v>#N/A</v>
      </c>
      <c r="S442" s="132" t="e">
        <f t="shared" ca="1" si="40"/>
        <v>#N/A</v>
      </c>
      <c r="AH442" t="s">
        <v>681</v>
      </c>
      <c r="AI442">
        <v>4.0999999999999999E-4</v>
      </c>
    </row>
    <row r="443" spans="1:35">
      <c r="A443" s="130">
        <f t="shared" si="41"/>
        <v>8</v>
      </c>
      <c r="E443" s="130">
        <v>22</v>
      </c>
      <c r="F443" s="132" t="e">
        <f t="shared" ca="1" si="37"/>
        <v>#N/A</v>
      </c>
      <c r="N443" s="132" t="e">
        <f t="shared" ca="1" si="39"/>
        <v>#N/A</v>
      </c>
      <c r="S443" s="132" t="e">
        <f t="shared" ca="1" si="40"/>
        <v>#N/A</v>
      </c>
      <c r="AH443" t="s">
        <v>682</v>
      </c>
      <c r="AI443">
        <v>0</v>
      </c>
    </row>
    <row r="444" spans="1:35">
      <c r="A444" s="130">
        <f t="shared" si="41"/>
        <v>8</v>
      </c>
      <c r="E444" s="130">
        <v>23</v>
      </c>
      <c r="F444" s="132" t="e">
        <f t="shared" ca="1" si="37"/>
        <v>#N/A</v>
      </c>
      <c r="N444" s="132" t="e">
        <f t="shared" ca="1" si="39"/>
        <v>#N/A</v>
      </c>
      <c r="S444" s="132" t="e">
        <f t="shared" ca="1" si="40"/>
        <v>#N/A</v>
      </c>
      <c r="AH444" t="s">
        <v>683</v>
      </c>
      <c r="AI444">
        <v>3.4099999999999999E-4</v>
      </c>
    </row>
    <row r="445" spans="1:35">
      <c r="A445" s="130">
        <f t="shared" si="41"/>
        <v>8</v>
      </c>
      <c r="E445" s="130">
        <v>24</v>
      </c>
      <c r="S445" s="132" t="e">
        <f t="shared" ca="1" si="40"/>
        <v>#N/A</v>
      </c>
      <c r="AH445" t="s">
        <v>684</v>
      </c>
      <c r="AI445">
        <v>2.5300000000000002E-4</v>
      </c>
    </row>
    <row r="446" spans="1:35">
      <c r="A446" s="130">
        <f t="shared" si="41"/>
        <v>8</v>
      </c>
      <c r="E446" s="130">
        <v>25</v>
      </c>
      <c r="S446" s="132" t="e">
        <f t="shared" ca="1" si="40"/>
        <v>#N/A</v>
      </c>
      <c r="AH446" t="s">
        <v>685</v>
      </c>
      <c r="AI446">
        <v>3.3799999999999998E-4</v>
      </c>
    </row>
    <row r="447" spans="1:35">
      <c r="A447" s="130">
        <f t="shared" si="41"/>
        <v>8</v>
      </c>
      <c r="E447" s="130">
        <v>26</v>
      </c>
      <c r="S447" s="132" t="e">
        <f t="shared" ca="1" si="40"/>
        <v>#N/A</v>
      </c>
      <c r="AH447" t="s">
        <v>686</v>
      </c>
      <c r="AI447">
        <v>3.3500000000000001E-4</v>
      </c>
    </row>
    <row r="448" spans="1:35">
      <c r="A448" s="130">
        <f t="shared" si="41"/>
        <v>8</v>
      </c>
      <c r="E448" s="130">
        <v>27</v>
      </c>
      <c r="S448" s="132" t="e">
        <f t="shared" ca="1" si="40"/>
        <v>#N/A</v>
      </c>
      <c r="AH448" t="s">
        <v>687</v>
      </c>
      <c r="AI448">
        <v>3.4200000000000002E-4</v>
      </c>
    </row>
    <row r="449" spans="1:35">
      <c r="A449" s="130">
        <f t="shared" si="41"/>
        <v>8</v>
      </c>
      <c r="E449" s="130">
        <v>28</v>
      </c>
      <c r="S449" s="132" t="e">
        <f t="shared" ca="1" si="40"/>
        <v>#N/A</v>
      </c>
      <c r="AH449" t="s">
        <v>688</v>
      </c>
      <c r="AI449">
        <v>5.6400000000000005E-4</v>
      </c>
    </row>
    <row r="450" spans="1:35">
      <c r="A450" s="130">
        <f t="shared" si="41"/>
        <v>8</v>
      </c>
      <c r="E450" s="130">
        <v>29</v>
      </c>
      <c r="S450" s="132" t="e">
        <f t="shared" ca="1" si="40"/>
        <v>#N/A</v>
      </c>
      <c r="AH450" t="s">
        <v>689</v>
      </c>
      <c r="AI450">
        <v>5.04E-4</v>
      </c>
    </row>
    <row r="451" spans="1:35">
      <c r="A451" s="130">
        <f t="shared" si="41"/>
        <v>8</v>
      </c>
      <c r="E451" s="130">
        <v>30</v>
      </c>
      <c r="S451" s="132" t="e">
        <f t="shared" ca="1" si="40"/>
        <v>#N/A</v>
      </c>
      <c r="AH451" t="s">
        <v>690</v>
      </c>
      <c r="AI451">
        <v>4.3600000000000003E-4</v>
      </c>
    </row>
    <row r="452" spans="1:35">
      <c r="A452" s="130">
        <f t="shared" si="41"/>
        <v>8</v>
      </c>
      <c r="E452" s="130">
        <v>31</v>
      </c>
      <c r="S452" s="132" t="e">
        <f t="shared" ca="1" si="40"/>
        <v>#N/A</v>
      </c>
      <c r="AH452" t="s">
        <v>691</v>
      </c>
      <c r="AI452">
        <v>4.9700000000000005E-4</v>
      </c>
    </row>
    <row r="453" spans="1:35">
      <c r="A453" s="130">
        <f t="shared" si="41"/>
        <v>8</v>
      </c>
      <c r="E453" s="130">
        <v>32</v>
      </c>
      <c r="S453" s="132" t="e">
        <f t="shared" ca="1" si="40"/>
        <v>#N/A</v>
      </c>
      <c r="AH453" t="s">
        <v>692</v>
      </c>
      <c r="AI453">
        <v>0</v>
      </c>
    </row>
    <row r="454" spans="1:35">
      <c r="A454" s="130">
        <f t="shared" si="41"/>
        <v>8</v>
      </c>
      <c r="E454" s="130">
        <v>33</v>
      </c>
      <c r="S454" s="132" t="e">
        <f t="shared" ca="1" si="40"/>
        <v>#N/A</v>
      </c>
      <c r="AH454" t="s">
        <v>693</v>
      </c>
      <c r="AI454">
        <v>5.0699999999999996E-4</v>
      </c>
    </row>
    <row r="455" spans="1:35">
      <c r="A455" s="130">
        <f t="shared" si="41"/>
        <v>8</v>
      </c>
      <c r="E455" s="130">
        <v>34</v>
      </c>
      <c r="S455" s="132" t="e">
        <f t="shared" ca="1" si="40"/>
        <v>#N/A</v>
      </c>
      <c r="AH455" t="s">
        <v>694</v>
      </c>
      <c r="AI455">
        <v>4.1300000000000001E-4</v>
      </c>
    </row>
    <row r="456" spans="1:35">
      <c r="A456" s="130">
        <f t="shared" si="41"/>
        <v>8</v>
      </c>
      <c r="E456" s="130">
        <v>35</v>
      </c>
      <c r="S456" s="132" t="e">
        <f t="shared" ca="1" si="40"/>
        <v>#N/A</v>
      </c>
      <c r="AH456" t="s">
        <v>695</v>
      </c>
      <c r="AI456">
        <v>4.55E-4</v>
      </c>
    </row>
    <row r="457" spans="1:35">
      <c r="A457" s="130">
        <f t="shared" si="41"/>
        <v>8</v>
      </c>
      <c r="E457" s="130">
        <v>36</v>
      </c>
      <c r="S457" s="132" t="e">
        <f t="shared" ca="1" si="40"/>
        <v>#N/A</v>
      </c>
      <c r="AH457" t="s">
        <v>696</v>
      </c>
      <c r="AI457">
        <v>4.4900000000000002E-4</v>
      </c>
    </row>
    <row r="458" spans="1:35">
      <c r="A458" s="130">
        <f t="shared" si="41"/>
        <v>8</v>
      </c>
      <c r="E458" s="130">
        <v>37</v>
      </c>
      <c r="S458" s="132" t="e">
        <f t="shared" ca="1" si="40"/>
        <v>#N/A</v>
      </c>
      <c r="AH458" t="s">
        <v>697</v>
      </c>
      <c r="AI458">
        <v>4.5199999999999998E-4</v>
      </c>
    </row>
    <row r="459" spans="1:35">
      <c r="A459" s="130">
        <f t="shared" si="41"/>
        <v>8</v>
      </c>
      <c r="E459" s="130">
        <v>38</v>
      </c>
      <c r="S459" s="132" t="e">
        <f t="shared" ca="1" si="40"/>
        <v>#N/A</v>
      </c>
      <c r="AH459" t="s">
        <v>698</v>
      </c>
      <c r="AI459">
        <v>0</v>
      </c>
    </row>
    <row r="460" spans="1:35">
      <c r="A460" s="130">
        <f t="shared" si="41"/>
        <v>8</v>
      </c>
      <c r="E460" s="130">
        <v>39</v>
      </c>
      <c r="S460" s="132" t="e">
        <f t="shared" ca="1" si="40"/>
        <v>#N/A</v>
      </c>
      <c r="AH460" t="s">
        <v>699</v>
      </c>
      <c r="AI460">
        <v>3.8999999999999999E-4</v>
      </c>
    </row>
    <row r="461" spans="1:35">
      <c r="A461" s="130">
        <f t="shared" si="41"/>
        <v>8</v>
      </c>
      <c r="E461" s="130">
        <v>40</v>
      </c>
      <c r="S461" s="132" t="e">
        <f t="shared" ca="1" si="40"/>
        <v>#N/A</v>
      </c>
      <c r="AH461" t="s">
        <v>700</v>
      </c>
      <c r="AI461">
        <v>3.9199999999999999E-4</v>
      </c>
    </row>
    <row r="462" spans="1:35">
      <c r="A462" s="130">
        <f t="shared" si="41"/>
        <v>8</v>
      </c>
      <c r="E462" s="130">
        <v>41</v>
      </c>
      <c r="S462" s="132" t="e">
        <f t="shared" ca="1" si="40"/>
        <v>#N/A</v>
      </c>
      <c r="AH462" t="s">
        <v>701</v>
      </c>
      <c r="AI462">
        <v>7.2499999999999995E-4</v>
      </c>
    </row>
    <row r="463" spans="1:35">
      <c r="A463" s="130">
        <f t="shared" si="41"/>
        <v>8</v>
      </c>
      <c r="E463" s="130">
        <v>42</v>
      </c>
      <c r="S463" s="132" t="e">
        <f t="shared" ca="1" si="40"/>
        <v>#N/A</v>
      </c>
      <c r="AH463" t="s">
        <v>702</v>
      </c>
      <c r="AI463">
        <v>5.2800000000000004E-4</v>
      </c>
    </row>
    <row r="464" spans="1:35">
      <c r="A464" s="130">
        <f t="shared" si="41"/>
        <v>8</v>
      </c>
      <c r="E464" s="130">
        <v>43</v>
      </c>
      <c r="S464" s="132" t="e">
        <f t="shared" ca="1" si="40"/>
        <v>#N/A</v>
      </c>
      <c r="AH464" t="s">
        <v>703</v>
      </c>
      <c r="AI464">
        <v>0</v>
      </c>
    </row>
    <row r="465" spans="1:35">
      <c r="A465" s="130">
        <f t="shared" si="41"/>
        <v>8</v>
      </c>
      <c r="E465" s="130">
        <v>44</v>
      </c>
      <c r="S465" s="132" t="e">
        <f t="shared" ca="1" si="40"/>
        <v>#N/A</v>
      </c>
      <c r="AH465" t="s">
        <v>704</v>
      </c>
      <c r="AI465">
        <v>4.08E-4</v>
      </c>
    </row>
    <row r="466" spans="1:35">
      <c r="A466" s="130">
        <f t="shared" si="41"/>
        <v>8</v>
      </c>
      <c r="E466" s="130">
        <v>45</v>
      </c>
      <c r="S466" s="132" t="e">
        <f t="shared" ca="1" si="40"/>
        <v>#N/A</v>
      </c>
      <c r="AH466" t="s">
        <v>705</v>
      </c>
      <c r="AI466">
        <v>3.9199999999999999E-4</v>
      </c>
    </row>
    <row r="467" spans="1:35">
      <c r="A467" s="130">
        <f t="shared" si="41"/>
        <v>8</v>
      </c>
      <c r="E467" s="130">
        <v>46</v>
      </c>
      <c r="S467" s="132" t="e">
        <f t="shared" ca="1" si="40"/>
        <v>#N/A</v>
      </c>
      <c r="AH467" t="s">
        <v>706</v>
      </c>
      <c r="AI467">
        <v>6.5200000000000002E-4</v>
      </c>
    </row>
    <row r="468" spans="1:35">
      <c r="A468" s="130">
        <f t="shared" si="41"/>
        <v>8</v>
      </c>
      <c r="E468" s="130">
        <v>47</v>
      </c>
      <c r="S468" s="132" t="e">
        <f t="shared" ca="1" si="40"/>
        <v>#N/A</v>
      </c>
      <c r="AH468" t="s">
        <v>707</v>
      </c>
      <c r="AI468">
        <v>3.9199999999999999E-4</v>
      </c>
    </row>
    <row r="469" spans="1:35">
      <c r="A469" s="130">
        <f t="shared" si="41"/>
        <v>8</v>
      </c>
      <c r="E469" s="130">
        <v>48</v>
      </c>
      <c r="S469" s="132" t="e">
        <f t="shared" ca="1" si="40"/>
        <v>#N/A</v>
      </c>
      <c r="AH469" t="s">
        <v>708</v>
      </c>
      <c r="AI469">
        <v>3.9899999999999999E-4</v>
      </c>
    </row>
    <row r="470" spans="1:35">
      <c r="A470" s="130">
        <f t="shared" si="41"/>
        <v>8</v>
      </c>
      <c r="E470" s="130">
        <v>49</v>
      </c>
      <c r="S470" s="132" t="e">
        <f t="shared" ca="1" si="40"/>
        <v>#N/A</v>
      </c>
      <c r="AH470" t="s">
        <v>709</v>
      </c>
      <c r="AI470">
        <v>5.3300000000000005E-4</v>
      </c>
    </row>
    <row r="471" spans="1:35">
      <c r="A471" s="130">
        <f t="shared" si="41"/>
        <v>8</v>
      </c>
      <c r="E471" s="130">
        <v>50</v>
      </c>
      <c r="S471" s="132" t="e">
        <f t="shared" ca="1" si="40"/>
        <v>#N/A</v>
      </c>
      <c r="AH471" t="s">
        <v>710</v>
      </c>
      <c r="AI471">
        <v>5.5500000000000005E-4</v>
      </c>
    </row>
    <row r="472" spans="1:35">
      <c r="A472" s="130">
        <f t="shared" si="41"/>
        <v>8</v>
      </c>
      <c r="E472" s="130">
        <v>51</v>
      </c>
      <c r="S472" s="132" t="e">
        <f t="shared" ca="1" si="40"/>
        <v>#N/A</v>
      </c>
      <c r="AH472" t="s">
        <v>711</v>
      </c>
      <c r="AI472">
        <v>4.86E-4</v>
      </c>
    </row>
    <row r="473" spans="1:35">
      <c r="A473" s="130">
        <f t="shared" si="41"/>
        <v>8</v>
      </c>
      <c r="E473" s="130">
        <v>52</v>
      </c>
      <c r="S473" s="132" t="e">
        <f t="shared" ca="1" si="40"/>
        <v>#N/A</v>
      </c>
      <c r="AH473" t="s">
        <v>712</v>
      </c>
      <c r="AI473">
        <v>3.9199999999999999E-4</v>
      </c>
    </row>
    <row r="474" spans="1:35">
      <c r="AH474" t="s">
        <v>713</v>
      </c>
      <c r="AI474">
        <v>4.7600000000000002E-4</v>
      </c>
    </row>
    <row r="475" spans="1:35">
      <c r="AH475" t="s">
        <v>714</v>
      </c>
      <c r="AI475">
        <v>0</v>
      </c>
    </row>
    <row r="476" spans="1:35">
      <c r="AH476" t="s">
        <v>715</v>
      </c>
      <c r="AI476">
        <v>4.3100000000000001E-4</v>
      </c>
    </row>
    <row r="477" spans="1:35">
      <c r="AH477" t="s">
        <v>716</v>
      </c>
      <c r="AI477">
        <v>4.6500000000000003E-4</v>
      </c>
    </row>
    <row r="478" spans="1:35">
      <c r="AH478" t="s">
        <v>717</v>
      </c>
      <c r="AI478">
        <v>4.7899999999999999E-4</v>
      </c>
    </row>
    <row r="479" spans="1:35">
      <c r="AH479" t="s">
        <v>718</v>
      </c>
      <c r="AI479">
        <v>4.1800000000000002E-4</v>
      </c>
    </row>
    <row r="480" spans="1:35">
      <c r="AH480" t="s">
        <v>719</v>
      </c>
      <c r="AI480">
        <v>4.1800000000000002E-4</v>
      </c>
    </row>
    <row r="481" spans="1:35">
      <c r="AH481" t="s">
        <v>720</v>
      </c>
      <c r="AI481">
        <v>4.9700000000000005E-4</v>
      </c>
    </row>
    <row r="482" spans="1:35">
      <c r="A482" s="130">
        <f>(ROW()+58)/60</f>
        <v>9</v>
      </c>
      <c r="B482" s="131" t="str">
        <f ca="1">INDIRECT("select!E"&amp;TEXT($B$1+A482,"#"))</f>
        <v>Frais de voyage</v>
      </c>
      <c r="C482" s="130" t="e">
        <f ca="1">VLOOKUP(B482,$A$3181:$D$3190,4,0)</f>
        <v>#N/A</v>
      </c>
      <c r="D482" s="130" t="e">
        <f ca="1">VLOOKUP(B482,$A$3181:$D$3190,3,0)</f>
        <v>#N/A</v>
      </c>
      <c r="E482" s="130">
        <v>1</v>
      </c>
      <c r="F482" s="132" t="e">
        <f t="shared" ref="F482:F504" ca="1" si="42">IF(E482&lt;=INDIRECT("D$"&amp;TEXT(ROW()-E482+1,"#")),INDIRECT("E$"&amp;TEXT($F$1+INDIRECT("C$"&amp;TEXT(ROW()-E482+1,"#"))+E482-1,"#")),"")</f>
        <v>#N/A</v>
      </c>
      <c r="G482" s="131" t="str">
        <f ca="1">INDIRECT("select!G"&amp;TEXT($B$1+A482,"#"))</f>
        <v>Transport/courrier</v>
      </c>
      <c r="H482" s="130" t="e">
        <f ca="1">VLOOKUP(G482,E$3181:G$3219,3,0)</f>
        <v>#N/A</v>
      </c>
      <c r="I482" s="130" t="e">
        <f ca="1">VLOOKUP(G482,E$3181:G$3219,2,0)</f>
        <v>#N/A</v>
      </c>
      <c r="J482" s="132" t="e">
        <f t="shared" ref="J482:J490" ca="1" si="43">IF(E482&lt;=INDIRECT("I$"&amp;TEXT(ROW()-E482+1,"#")),INDIRECT("H$"&amp;TEXT($F$1+INDIRECT("H$"&amp;TEXT(ROW()-E482+1,"#"))+E482-1,"#")),"")</f>
        <v>#N/A</v>
      </c>
      <c r="K482" s="133" t="str">
        <f ca="1">INDIRECT("select!H"&amp;TEXT($B$1+A482,"#"))</f>
        <v>transport privé</v>
      </c>
      <c r="L482" s="130" t="e">
        <f ca="1">VLOOKUP(K482,H$3181:J$3287,3,0)</f>
        <v>#N/A</v>
      </c>
      <c r="M482" s="130" t="e">
        <f ca="1">VLOOKUP(K482,H$3181:J$3287,2,0)</f>
        <v>#N/A</v>
      </c>
      <c r="N482" s="132" t="e">
        <f t="shared" ref="N482:N504" ca="1" si="44">IF(E482&lt;=INDIRECT("M$"&amp;TEXT(ROW()-E482+1,"#")),INDIRECT("K$"&amp;TEXT($F$1+INDIRECT("L$"&amp;TEXT(ROW()-E482+1,"#"))+E482-1,"#")),"")</f>
        <v>#N/A</v>
      </c>
      <c r="O482" s="133" t="str">
        <f ca="1">INDIRECT("select!I"&amp;TEXT($B$1+A482,"#"))</f>
        <v>Transport privé (voiture de tourisme)</v>
      </c>
      <c r="Q482" s="130" t="e">
        <f ca="1">VLOOKUP(O482,K$3181:O$3570,5,0)</f>
        <v>#N/A</v>
      </c>
      <c r="R482" s="130" t="e">
        <f ca="1">VLOOKUP(O482,K$3181:O$3570,4,0)</f>
        <v>#N/A</v>
      </c>
      <c r="S482" s="132" t="e">
        <f t="shared" ref="S482:S533" ca="1" si="45">IF(E482&lt;=INDIRECT("R$"&amp;TEXT(ROW()-E482+1,"#")),INDIRECT("P$"&amp;TEXT($F$1+INDIRECT("Q$"&amp;TEXT(ROW()-E482+1,"#"))+E482-1,"#")),"")</f>
        <v>#N/A</v>
      </c>
      <c r="T482" s="130" t="str">
        <f ca="1">IFERROR(VLOOKUP(O482,K$3181:O$3570,2,0),"")</f>
        <v/>
      </c>
      <c r="U482">
        <f ca="1">IFERROR(VLOOKUP(O482,K$3181:O$3570,3,0),0)</f>
        <v>0</v>
      </c>
      <c r="AH482" t="s">
        <v>721</v>
      </c>
      <c r="AI482">
        <v>3.8900000000000002E-4</v>
      </c>
    </row>
    <row r="483" spans="1:35">
      <c r="A483" s="130">
        <f t="shared" ref="A483:A533" si="46">A482</f>
        <v>9</v>
      </c>
      <c r="E483" s="130">
        <v>2</v>
      </c>
      <c r="F483" s="132" t="e">
        <f t="shared" ca="1" si="42"/>
        <v>#N/A</v>
      </c>
      <c r="J483" s="132" t="e">
        <f t="shared" ca="1" si="43"/>
        <v>#N/A</v>
      </c>
      <c r="N483" s="132" t="e">
        <f t="shared" ca="1" si="44"/>
        <v>#N/A</v>
      </c>
      <c r="S483" s="132" t="e">
        <f t="shared" ca="1" si="45"/>
        <v>#N/A</v>
      </c>
      <c r="AH483" t="s">
        <v>722</v>
      </c>
      <c r="AI483">
        <v>4.7399999999999997E-4</v>
      </c>
    </row>
    <row r="484" spans="1:35">
      <c r="A484" s="130">
        <f t="shared" si="46"/>
        <v>9</v>
      </c>
      <c r="E484" s="130">
        <v>3</v>
      </c>
      <c r="F484" s="132" t="e">
        <f t="shared" ca="1" si="42"/>
        <v>#N/A</v>
      </c>
      <c r="J484" s="132" t="e">
        <f t="shared" ca="1" si="43"/>
        <v>#N/A</v>
      </c>
      <c r="N484" s="132" t="e">
        <f t="shared" ca="1" si="44"/>
        <v>#N/A</v>
      </c>
      <c r="S484" s="132" t="e">
        <f t="shared" ca="1" si="45"/>
        <v>#N/A</v>
      </c>
      <c r="AH484" t="s">
        <v>723</v>
      </c>
      <c r="AI484">
        <v>3.7199999999999999E-4</v>
      </c>
    </row>
    <row r="485" spans="1:35">
      <c r="A485" s="130">
        <f t="shared" si="46"/>
        <v>9</v>
      </c>
      <c r="E485" s="130">
        <v>4</v>
      </c>
      <c r="F485" s="132" t="e">
        <f t="shared" ca="1" si="42"/>
        <v>#N/A</v>
      </c>
      <c r="J485" s="132" t="e">
        <f t="shared" ca="1" si="43"/>
        <v>#N/A</v>
      </c>
      <c r="N485" s="132" t="e">
        <f t="shared" ca="1" si="44"/>
        <v>#N/A</v>
      </c>
      <c r="S485" s="132" t="e">
        <f t="shared" ca="1" si="45"/>
        <v>#N/A</v>
      </c>
      <c r="AH485" t="s">
        <v>724</v>
      </c>
      <c r="AI485">
        <v>4.4700000000000002E-4</v>
      </c>
    </row>
    <row r="486" spans="1:35">
      <c r="A486" s="130">
        <f t="shared" si="46"/>
        <v>9</v>
      </c>
      <c r="E486" s="130">
        <v>5</v>
      </c>
      <c r="F486" s="132" t="e">
        <f t="shared" ca="1" si="42"/>
        <v>#N/A</v>
      </c>
      <c r="J486" s="132" t="e">
        <f t="shared" ca="1" si="43"/>
        <v>#N/A</v>
      </c>
      <c r="N486" s="132" t="e">
        <f t="shared" ca="1" si="44"/>
        <v>#N/A</v>
      </c>
      <c r="S486" s="132" t="e">
        <f t="shared" ca="1" si="45"/>
        <v>#N/A</v>
      </c>
      <c r="AH486" t="s">
        <v>725</v>
      </c>
      <c r="AI486">
        <v>4.8899999999999996E-4</v>
      </c>
    </row>
    <row r="487" spans="1:35">
      <c r="A487" s="130">
        <f t="shared" si="46"/>
        <v>9</v>
      </c>
      <c r="E487" s="130">
        <v>6</v>
      </c>
      <c r="F487" s="132" t="e">
        <f t="shared" ca="1" si="42"/>
        <v>#N/A</v>
      </c>
      <c r="J487" s="132" t="e">
        <f t="shared" ca="1" si="43"/>
        <v>#N/A</v>
      </c>
      <c r="N487" s="132" t="e">
        <f t="shared" ca="1" si="44"/>
        <v>#N/A</v>
      </c>
      <c r="S487" s="132" t="e">
        <f t="shared" ca="1" si="45"/>
        <v>#N/A</v>
      </c>
      <c r="AH487" t="s">
        <v>726</v>
      </c>
      <c r="AI487">
        <v>4.8000000000000001E-4</v>
      </c>
    </row>
    <row r="488" spans="1:35">
      <c r="A488" s="130">
        <f t="shared" si="46"/>
        <v>9</v>
      </c>
      <c r="E488" s="130">
        <v>7</v>
      </c>
      <c r="F488" s="132" t="e">
        <f t="shared" ca="1" si="42"/>
        <v>#N/A</v>
      </c>
      <c r="J488" s="132" t="e">
        <f t="shared" ca="1" si="43"/>
        <v>#N/A</v>
      </c>
      <c r="N488" s="132" t="e">
        <f t="shared" ca="1" si="44"/>
        <v>#N/A</v>
      </c>
      <c r="S488" s="132" t="e">
        <f t="shared" ca="1" si="45"/>
        <v>#N/A</v>
      </c>
      <c r="AH488" t="s">
        <v>727</v>
      </c>
      <c r="AI488">
        <v>4.8299999999999998E-4</v>
      </c>
    </row>
    <row r="489" spans="1:35">
      <c r="A489" s="130">
        <f t="shared" si="46"/>
        <v>9</v>
      </c>
      <c r="E489" s="130">
        <v>8</v>
      </c>
      <c r="F489" s="132" t="e">
        <f t="shared" ca="1" si="42"/>
        <v>#N/A</v>
      </c>
      <c r="J489" s="132" t="e">
        <f t="shared" ca="1" si="43"/>
        <v>#N/A</v>
      </c>
      <c r="N489" s="132" t="e">
        <f t="shared" ca="1" si="44"/>
        <v>#N/A</v>
      </c>
      <c r="S489" s="132" t="e">
        <f t="shared" ca="1" si="45"/>
        <v>#N/A</v>
      </c>
      <c r="AH489" t="s">
        <v>728</v>
      </c>
      <c r="AI489">
        <v>4.7899999999999999E-4</v>
      </c>
    </row>
    <row r="490" spans="1:35">
      <c r="A490" s="130">
        <f t="shared" si="46"/>
        <v>9</v>
      </c>
      <c r="E490" s="130">
        <v>9</v>
      </c>
      <c r="F490" s="132" t="e">
        <f t="shared" ca="1" si="42"/>
        <v>#N/A</v>
      </c>
      <c r="J490" s="132" t="e">
        <f t="shared" ca="1" si="43"/>
        <v>#N/A</v>
      </c>
      <c r="N490" s="132" t="e">
        <f t="shared" ca="1" si="44"/>
        <v>#N/A</v>
      </c>
      <c r="S490" s="132" t="e">
        <f t="shared" ca="1" si="45"/>
        <v>#N/A</v>
      </c>
      <c r="AH490" t="s">
        <v>729</v>
      </c>
      <c r="AI490">
        <v>4.7899999999999999E-4</v>
      </c>
    </row>
    <row r="491" spans="1:35">
      <c r="A491" s="130">
        <f t="shared" si="46"/>
        <v>9</v>
      </c>
      <c r="E491" s="130">
        <v>10</v>
      </c>
      <c r="F491" s="132" t="e">
        <f t="shared" ca="1" si="42"/>
        <v>#N/A</v>
      </c>
      <c r="N491" s="132" t="e">
        <f t="shared" ca="1" si="44"/>
        <v>#N/A</v>
      </c>
      <c r="S491" s="132" t="e">
        <f t="shared" ca="1" si="45"/>
        <v>#N/A</v>
      </c>
      <c r="AH491" t="s">
        <v>730</v>
      </c>
      <c r="AI491">
        <v>4.7899999999999999E-4</v>
      </c>
    </row>
    <row r="492" spans="1:35">
      <c r="A492" s="130">
        <f t="shared" si="46"/>
        <v>9</v>
      </c>
      <c r="E492" s="130">
        <v>11</v>
      </c>
      <c r="F492" s="132" t="e">
        <f t="shared" ca="1" si="42"/>
        <v>#N/A</v>
      </c>
      <c r="N492" s="132" t="e">
        <f t="shared" ca="1" si="44"/>
        <v>#N/A</v>
      </c>
      <c r="S492" s="132" t="e">
        <f t="shared" ca="1" si="45"/>
        <v>#N/A</v>
      </c>
      <c r="AH492" t="s">
        <v>731</v>
      </c>
      <c r="AI492">
        <v>7.76E-4</v>
      </c>
    </row>
    <row r="493" spans="1:35">
      <c r="A493" s="130">
        <f t="shared" si="46"/>
        <v>9</v>
      </c>
      <c r="E493" s="130">
        <v>12</v>
      </c>
      <c r="F493" s="132" t="e">
        <f t="shared" ca="1" si="42"/>
        <v>#N/A</v>
      </c>
      <c r="N493" s="132" t="e">
        <f t="shared" ca="1" si="44"/>
        <v>#N/A</v>
      </c>
      <c r="S493" s="132" t="e">
        <f t="shared" ca="1" si="45"/>
        <v>#N/A</v>
      </c>
      <c r="AH493" t="s">
        <v>732</v>
      </c>
      <c r="AI493">
        <v>2.9500000000000001E-4</v>
      </c>
    </row>
    <row r="494" spans="1:35">
      <c r="A494" s="130">
        <f t="shared" si="46"/>
        <v>9</v>
      </c>
      <c r="E494" s="130">
        <v>13</v>
      </c>
      <c r="F494" s="132" t="e">
        <f t="shared" ca="1" si="42"/>
        <v>#N/A</v>
      </c>
      <c r="N494" s="132" t="e">
        <f t="shared" ca="1" si="44"/>
        <v>#N/A</v>
      </c>
      <c r="S494" s="132" t="e">
        <f t="shared" ca="1" si="45"/>
        <v>#N/A</v>
      </c>
      <c r="AH494" t="s">
        <v>733</v>
      </c>
      <c r="AI494">
        <v>6.3299999999999999E-4</v>
      </c>
    </row>
    <row r="495" spans="1:35">
      <c r="A495" s="130">
        <f t="shared" si="46"/>
        <v>9</v>
      </c>
      <c r="E495" s="130">
        <v>14</v>
      </c>
      <c r="F495" s="132" t="e">
        <f t="shared" ca="1" si="42"/>
        <v>#N/A</v>
      </c>
      <c r="N495" s="132" t="e">
        <f t="shared" ca="1" si="44"/>
        <v>#N/A</v>
      </c>
      <c r="S495" s="132" t="e">
        <f t="shared" ca="1" si="45"/>
        <v>#N/A</v>
      </c>
      <c r="AH495" t="s">
        <v>734</v>
      </c>
      <c r="AI495">
        <v>5.6499999999999996E-4</v>
      </c>
    </row>
    <row r="496" spans="1:35">
      <c r="A496" s="130">
        <f t="shared" si="46"/>
        <v>9</v>
      </c>
      <c r="E496" s="130">
        <v>15</v>
      </c>
      <c r="F496" s="132" t="e">
        <f t="shared" ca="1" si="42"/>
        <v>#N/A</v>
      </c>
      <c r="N496" s="132" t="e">
        <f t="shared" ca="1" si="44"/>
        <v>#N/A</v>
      </c>
      <c r="S496" s="132" t="e">
        <f t="shared" ca="1" si="45"/>
        <v>#N/A</v>
      </c>
      <c r="AH496" t="s">
        <v>735</v>
      </c>
      <c r="AI496">
        <v>4.4799999999999999E-4</v>
      </c>
    </row>
    <row r="497" spans="1:35">
      <c r="A497" s="130">
        <f t="shared" si="46"/>
        <v>9</v>
      </c>
      <c r="E497" s="130">
        <v>16</v>
      </c>
      <c r="F497" s="132" t="e">
        <f t="shared" ca="1" si="42"/>
        <v>#N/A</v>
      </c>
      <c r="N497" s="132" t="e">
        <f t="shared" ca="1" si="44"/>
        <v>#N/A</v>
      </c>
      <c r="S497" s="132" t="e">
        <f t="shared" ca="1" si="45"/>
        <v>#N/A</v>
      </c>
      <c r="AH497" t="s">
        <v>736</v>
      </c>
      <c r="AI497" t="s">
        <v>308</v>
      </c>
    </row>
    <row r="498" spans="1:35">
      <c r="A498" s="130">
        <f t="shared" si="46"/>
        <v>9</v>
      </c>
      <c r="E498" s="130">
        <v>17</v>
      </c>
      <c r="F498" s="132" t="e">
        <f t="shared" ca="1" si="42"/>
        <v>#N/A</v>
      </c>
      <c r="N498" s="132" t="e">
        <f t="shared" ca="1" si="44"/>
        <v>#N/A</v>
      </c>
      <c r="S498" s="132" t="e">
        <f t="shared" ca="1" si="45"/>
        <v>#N/A</v>
      </c>
      <c r="AH498" t="s">
        <v>737</v>
      </c>
      <c r="AI498">
        <v>4.6000000000000001E-4</v>
      </c>
    </row>
    <row r="499" spans="1:35">
      <c r="A499" s="130">
        <f t="shared" si="46"/>
        <v>9</v>
      </c>
      <c r="E499" s="130">
        <v>18</v>
      </c>
      <c r="F499" s="132" t="e">
        <f t="shared" ca="1" si="42"/>
        <v>#N/A</v>
      </c>
      <c r="N499" s="132" t="e">
        <f t="shared" ca="1" si="44"/>
        <v>#N/A</v>
      </c>
      <c r="S499" s="132" t="e">
        <f t="shared" ca="1" si="45"/>
        <v>#N/A</v>
      </c>
      <c r="AH499" t="s">
        <v>738</v>
      </c>
      <c r="AI499">
        <v>8.3999999999999995E-5</v>
      </c>
    </row>
    <row r="500" spans="1:35">
      <c r="A500" s="130">
        <f t="shared" si="46"/>
        <v>9</v>
      </c>
      <c r="E500" s="130">
        <v>19</v>
      </c>
      <c r="F500" s="132" t="e">
        <f t="shared" ca="1" si="42"/>
        <v>#N/A</v>
      </c>
      <c r="N500" s="132" t="e">
        <f t="shared" ca="1" si="44"/>
        <v>#N/A</v>
      </c>
      <c r="S500" s="132" t="e">
        <f t="shared" ca="1" si="45"/>
        <v>#N/A</v>
      </c>
      <c r="AH500" t="s">
        <v>739</v>
      </c>
      <c r="AI500">
        <v>0</v>
      </c>
    </row>
    <row r="501" spans="1:35">
      <c r="A501" s="130">
        <f t="shared" si="46"/>
        <v>9</v>
      </c>
      <c r="E501" s="130">
        <v>20</v>
      </c>
      <c r="F501" s="132" t="e">
        <f t="shared" ca="1" si="42"/>
        <v>#N/A</v>
      </c>
      <c r="N501" s="132" t="e">
        <f t="shared" ca="1" si="44"/>
        <v>#N/A</v>
      </c>
      <c r="S501" s="132" t="e">
        <f t="shared" ca="1" si="45"/>
        <v>#N/A</v>
      </c>
      <c r="AH501" t="s">
        <v>740</v>
      </c>
      <c r="AI501">
        <v>3.9199999999999999E-4</v>
      </c>
    </row>
    <row r="502" spans="1:35">
      <c r="A502" s="130">
        <f t="shared" si="46"/>
        <v>9</v>
      </c>
      <c r="E502" s="130">
        <v>21</v>
      </c>
      <c r="F502" s="132" t="e">
        <f t="shared" ca="1" si="42"/>
        <v>#N/A</v>
      </c>
      <c r="N502" s="132" t="e">
        <f t="shared" ca="1" si="44"/>
        <v>#N/A</v>
      </c>
      <c r="S502" s="132" t="e">
        <f t="shared" ca="1" si="45"/>
        <v>#N/A</v>
      </c>
      <c r="AH502" t="s">
        <v>741</v>
      </c>
      <c r="AI502">
        <v>2.7900000000000001E-4</v>
      </c>
    </row>
    <row r="503" spans="1:35">
      <c r="A503" s="130">
        <f t="shared" si="46"/>
        <v>9</v>
      </c>
      <c r="E503" s="130">
        <v>22</v>
      </c>
      <c r="F503" s="132" t="e">
        <f t="shared" ca="1" si="42"/>
        <v>#N/A</v>
      </c>
      <c r="N503" s="132" t="e">
        <f t="shared" ca="1" si="44"/>
        <v>#N/A</v>
      </c>
      <c r="S503" s="132" t="e">
        <f t="shared" ca="1" si="45"/>
        <v>#N/A</v>
      </c>
      <c r="AH503" t="s">
        <v>742</v>
      </c>
      <c r="AI503">
        <v>0</v>
      </c>
    </row>
    <row r="504" spans="1:35">
      <c r="A504" s="130">
        <f t="shared" si="46"/>
        <v>9</v>
      </c>
      <c r="E504" s="130">
        <v>23</v>
      </c>
      <c r="F504" s="132" t="e">
        <f t="shared" ca="1" si="42"/>
        <v>#N/A</v>
      </c>
      <c r="N504" s="132" t="e">
        <f t="shared" ca="1" si="44"/>
        <v>#N/A</v>
      </c>
      <c r="S504" s="132" t="e">
        <f t="shared" ca="1" si="45"/>
        <v>#N/A</v>
      </c>
      <c r="AH504" t="s">
        <v>743</v>
      </c>
      <c r="AI504">
        <v>0</v>
      </c>
    </row>
    <row r="505" spans="1:35">
      <c r="A505" s="130">
        <f t="shared" si="46"/>
        <v>9</v>
      </c>
      <c r="E505" s="130">
        <v>24</v>
      </c>
      <c r="S505" s="132" t="e">
        <f t="shared" ca="1" si="45"/>
        <v>#N/A</v>
      </c>
      <c r="AH505" t="s">
        <v>744</v>
      </c>
      <c r="AI505">
        <v>2.14E-4</v>
      </c>
    </row>
    <row r="506" spans="1:35">
      <c r="A506" s="130">
        <f t="shared" si="46"/>
        <v>9</v>
      </c>
      <c r="E506" s="130">
        <v>25</v>
      </c>
      <c r="S506" s="132" t="e">
        <f t="shared" ca="1" si="45"/>
        <v>#N/A</v>
      </c>
      <c r="AH506" t="s">
        <v>745</v>
      </c>
      <c r="AI506">
        <v>3.4200000000000002E-4</v>
      </c>
    </row>
    <row r="507" spans="1:35">
      <c r="A507" s="130">
        <f t="shared" si="46"/>
        <v>9</v>
      </c>
      <c r="E507" s="130">
        <v>26</v>
      </c>
      <c r="S507" s="132" t="e">
        <f t="shared" ca="1" si="45"/>
        <v>#N/A</v>
      </c>
      <c r="AH507" t="s">
        <v>746</v>
      </c>
      <c r="AI507">
        <v>4.15E-4</v>
      </c>
    </row>
    <row r="508" spans="1:35">
      <c r="A508" s="130">
        <f t="shared" si="46"/>
        <v>9</v>
      </c>
      <c r="E508" s="130">
        <v>27</v>
      </c>
      <c r="S508" s="132" t="e">
        <f t="shared" ca="1" si="45"/>
        <v>#N/A</v>
      </c>
      <c r="AH508" t="s">
        <v>747</v>
      </c>
      <c r="AI508">
        <v>4.3800000000000002E-4</v>
      </c>
    </row>
    <row r="509" spans="1:35">
      <c r="A509" s="130">
        <f t="shared" si="46"/>
        <v>9</v>
      </c>
      <c r="E509" s="130">
        <v>28</v>
      </c>
      <c r="S509" s="132" t="e">
        <f t="shared" ca="1" si="45"/>
        <v>#N/A</v>
      </c>
      <c r="AH509" t="s">
        <v>748</v>
      </c>
      <c r="AI509">
        <v>4.4499999999999997E-4</v>
      </c>
    </row>
    <row r="510" spans="1:35">
      <c r="A510" s="130">
        <f t="shared" si="46"/>
        <v>9</v>
      </c>
      <c r="E510" s="130">
        <v>29</v>
      </c>
      <c r="S510" s="132" t="e">
        <f t="shared" ca="1" si="45"/>
        <v>#N/A</v>
      </c>
      <c r="AH510" t="s">
        <v>749</v>
      </c>
      <c r="AI510">
        <v>4.73E-4</v>
      </c>
    </row>
    <row r="511" spans="1:35">
      <c r="A511" s="130">
        <f t="shared" si="46"/>
        <v>9</v>
      </c>
      <c r="E511" s="130">
        <v>30</v>
      </c>
      <c r="S511" s="132" t="e">
        <f t="shared" ca="1" si="45"/>
        <v>#N/A</v>
      </c>
      <c r="AH511" t="s">
        <v>750</v>
      </c>
      <c r="AI511">
        <v>3.8999999999999999E-4</v>
      </c>
    </row>
    <row r="512" spans="1:35">
      <c r="A512" s="130">
        <f t="shared" si="46"/>
        <v>9</v>
      </c>
      <c r="E512" s="130">
        <v>31</v>
      </c>
      <c r="S512" s="132" t="e">
        <f t="shared" ca="1" si="45"/>
        <v>#N/A</v>
      </c>
      <c r="AH512" t="s">
        <v>751</v>
      </c>
      <c r="AI512">
        <v>3.8999999999999999E-4</v>
      </c>
    </row>
    <row r="513" spans="1:35">
      <c r="A513" s="130">
        <f t="shared" si="46"/>
        <v>9</v>
      </c>
      <c r="E513" s="130">
        <v>32</v>
      </c>
      <c r="S513" s="132" t="e">
        <f t="shared" ca="1" si="45"/>
        <v>#N/A</v>
      </c>
      <c r="AH513" t="s">
        <v>752</v>
      </c>
      <c r="AI513">
        <v>3.6499999999999998E-4</v>
      </c>
    </row>
    <row r="514" spans="1:35">
      <c r="A514" s="130">
        <f t="shared" si="46"/>
        <v>9</v>
      </c>
      <c r="E514" s="130">
        <v>33</v>
      </c>
      <c r="S514" s="132" t="e">
        <f t="shared" ca="1" si="45"/>
        <v>#N/A</v>
      </c>
      <c r="AH514" t="s">
        <v>753</v>
      </c>
      <c r="AI514">
        <v>3.86E-4</v>
      </c>
    </row>
    <row r="515" spans="1:35">
      <c r="A515" s="130">
        <f t="shared" si="46"/>
        <v>9</v>
      </c>
      <c r="E515" s="130">
        <v>34</v>
      </c>
      <c r="S515" s="132" t="e">
        <f t="shared" ca="1" si="45"/>
        <v>#N/A</v>
      </c>
      <c r="AH515" t="s">
        <v>754</v>
      </c>
      <c r="AI515">
        <v>7.1400000000000001E-4</v>
      </c>
    </row>
    <row r="516" spans="1:35">
      <c r="A516" s="130">
        <f t="shared" si="46"/>
        <v>9</v>
      </c>
      <c r="E516" s="130">
        <v>35</v>
      </c>
      <c r="S516" s="132" t="e">
        <f t="shared" ca="1" si="45"/>
        <v>#N/A</v>
      </c>
      <c r="AH516" t="s">
        <v>755</v>
      </c>
      <c r="AI516">
        <v>0</v>
      </c>
    </row>
    <row r="517" spans="1:35">
      <c r="A517" s="130">
        <f t="shared" si="46"/>
        <v>9</v>
      </c>
      <c r="E517" s="130">
        <v>36</v>
      </c>
      <c r="S517" s="132" t="e">
        <f t="shared" ca="1" si="45"/>
        <v>#N/A</v>
      </c>
      <c r="AH517" t="s">
        <v>756</v>
      </c>
      <c r="AI517">
        <v>2.9E-4</v>
      </c>
    </row>
    <row r="518" spans="1:35">
      <c r="A518" s="130">
        <f t="shared" si="46"/>
        <v>9</v>
      </c>
      <c r="E518" s="130">
        <v>37</v>
      </c>
      <c r="S518" s="132" t="e">
        <f t="shared" ca="1" si="45"/>
        <v>#N/A</v>
      </c>
      <c r="AH518" t="s">
        <v>757</v>
      </c>
      <c r="AI518">
        <v>3.8999999999999999E-4</v>
      </c>
    </row>
    <row r="519" spans="1:35">
      <c r="A519" s="130">
        <f t="shared" si="46"/>
        <v>9</v>
      </c>
      <c r="E519" s="130">
        <v>38</v>
      </c>
      <c r="S519" s="132" t="e">
        <f t="shared" ca="1" si="45"/>
        <v>#N/A</v>
      </c>
      <c r="AH519" t="s">
        <v>758</v>
      </c>
      <c r="AI519">
        <v>4.8999999999999998E-4</v>
      </c>
    </row>
    <row r="520" spans="1:35">
      <c r="A520" s="130">
        <f t="shared" si="46"/>
        <v>9</v>
      </c>
      <c r="E520" s="130">
        <v>39</v>
      </c>
      <c r="S520" s="132" t="e">
        <f t="shared" ca="1" si="45"/>
        <v>#N/A</v>
      </c>
      <c r="AH520" t="s">
        <v>759</v>
      </c>
      <c r="AI520">
        <v>3.1599999999999998E-4</v>
      </c>
    </row>
    <row r="521" spans="1:35">
      <c r="A521" s="130">
        <f t="shared" si="46"/>
        <v>9</v>
      </c>
      <c r="E521" s="130">
        <v>40</v>
      </c>
      <c r="S521" s="132" t="e">
        <f t="shared" ca="1" si="45"/>
        <v>#N/A</v>
      </c>
      <c r="AH521" t="s">
        <v>760</v>
      </c>
      <c r="AI521">
        <v>5.2999999999999998E-4</v>
      </c>
    </row>
    <row r="522" spans="1:35">
      <c r="A522" s="130">
        <f t="shared" si="46"/>
        <v>9</v>
      </c>
      <c r="E522" s="130">
        <v>41</v>
      </c>
      <c r="S522" s="132" t="e">
        <f t="shared" ca="1" si="45"/>
        <v>#N/A</v>
      </c>
      <c r="AH522" t="s">
        <v>761</v>
      </c>
      <c r="AI522">
        <v>4.7199999999999998E-4</v>
      </c>
    </row>
    <row r="523" spans="1:35">
      <c r="A523" s="130">
        <f t="shared" si="46"/>
        <v>9</v>
      </c>
      <c r="E523" s="130">
        <v>42</v>
      </c>
      <c r="S523" s="132" t="e">
        <f t="shared" ca="1" si="45"/>
        <v>#N/A</v>
      </c>
      <c r="AH523" t="s">
        <v>762</v>
      </c>
      <c r="AI523">
        <v>4.8500000000000003E-4</v>
      </c>
    </row>
    <row r="524" spans="1:35">
      <c r="A524" s="130">
        <f t="shared" si="46"/>
        <v>9</v>
      </c>
      <c r="E524" s="130">
        <v>43</v>
      </c>
      <c r="S524" s="132" t="e">
        <f t="shared" ca="1" si="45"/>
        <v>#N/A</v>
      </c>
      <c r="AH524" t="s">
        <v>763</v>
      </c>
      <c r="AI524">
        <v>5.04E-4</v>
      </c>
    </row>
    <row r="525" spans="1:35">
      <c r="A525" s="130">
        <f t="shared" si="46"/>
        <v>9</v>
      </c>
      <c r="E525" s="130">
        <v>44</v>
      </c>
      <c r="S525" s="132" t="e">
        <f t="shared" ca="1" si="45"/>
        <v>#N/A</v>
      </c>
      <c r="AH525" t="s">
        <v>764</v>
      </c>
      <c r="AI525">
        <v>4.46E-4</v>
      </c>
    </row>
    <row r="526" spans="1:35">
      <c r="A526" s="130">
        <f t="shared" si="46"/>
        <v>9</v>
      </c>
      <c r="E526" s="130">
        <v>45</v>
      </c>
      <c r="S526" s="132" t="e">
        <f t="shared" ca="1" si="45"/>
        <v>#N/A</v>
      </c>
      <c r="AH526" t="s">
        <v>765</v>
      </c>
      <c r="AI526">
        <v>5.3399999999999997E-4</v>
      </c>
    </row>
    <row r="527" spans="1:35">
      <c r="A527" s="130">
        <f t="shared" si="46"/>
        <v>9</v>
      </c>
      <c r="E527" s="130">
        <v>46</v>
      </c>
      <c r="S527" s="132" t="e">
        <f t="shared" ca="1" si="45"/>
        <v>#N/A</v>
      </c>
      <c r="AH527" t="s">
        <v>766</v>
      </c>
      <c r="AI527">
        <v>4.6700000000000002E-4</v>
      </c>
    </row>
    <row r="528" spans="1:35">
      <c r="A528" s="130">
        <f t="shared" si="46"/>
        <v>9</v>
      </c>
      <c r="E528" s="130">
        <v>47</v>
      </c>
      <c r="S528" s="132" t="e">
        <f t="shared" ca="1" si="45"/>
        <v>#N/A</v>
      </c>
      <c r="AH528" t="s">
        <v>767</v>
      </c>
      <c r="AI528">
        <v>0</v>
      </c>
    </row>
    <row r="529" spans="1:35">
      <c r="A529" s="130">
        <f t="shared" si="46"/>
        <v>9</v>
      </c>
      <c r="E529" s="130">
        <v>48</v>
      </c>
      <c r="S529" s="132" t="e">
        <f t="shared" ca="1" si="45"/>
        <v>#N/A</v>
      </c>
      <c r="AH529" t="s">
        <v>768</v>
      </c>
      <c r="AI529">
        <v>4.7199999999999998E-4</v>
      </c>
    </row>
    <row r="530" spans="1:35">
      <c r="A530" s="130">
        <f t="shared" si="46"/>
        <v>9</v>
      </c>
      <c r="E530" s="130">
        <v>49</v>
      </c>
      <c r="S530" s="132" t="e">
        <f t="shared" ca="1" si="45"/>
        <v>#N/A</v>
      </c>
      <c r="AH530" t="s">
        <v>769</v>
      </c>
      <c r="AI530">
        <v>4.4700000000000002E-4</v>
      </c>
    </row>
    <row r="531" spans="1:35">
      <c r="A531" s="130">
        <f t="shared" si="46"/>
        <v>9</v>
      </c>
      <c r="E531" s="130">
        <v>50</v>
      </c>
      <c r="S531" s="132" t="e">
        <f t="shared" ca="1" si="45"/>
        <v>#N/A</v>
      </c>
      <c r="AH531" t="s">
        <v>770</v>
      </c>
      <c r="AI531">
        <v>5.6300000000000002E-4</v>
      </c>
    </row>
    <row r="532" spans="1:35">
      <c r="A532" s="130">
        <f t="shared" si="46"/>
        <v>9</v>
      </c>
      <c r="E532" s="130">
        <v>51</v>
      </c>
      <c r="S532" s="132" t="e">
        <f t="shared" ca="1" si="45"/>
        <v>#N/A</v>
      </c>
      <c r="AH532" t="s">
        <v>771</v>
      </c>
      <c r="AI532">
        <v>4.6500000000000003E-4</v>
      </c>
    </row>
    <row r="533" spans="1:35">
      <c r="A533" s="130">
        <f t="shared" si="46"/>
        <v>9</v>
      </c>
      <c r="E533" s="130">
        <v>52</v>
      </c>
      <c r="S533" s="132" t="e">
        <f t="shared" ca="1" si="45"/>
        <v>#N/A</v>
      </c>
      <c r="AH533" t="s">
        <v>772</v>
      </c>
      <c r="AI533">
        <v>4.73E-4</v>
      </c>
    </row>
    <row r="534" spans="1:35">
      <c r="AH534" t="s">
        <v>773</v>
      </c>
      <c r="AI534">
        <v>4.5800000000000002E-4</v>
      </c>
    </row>
    <row r="535" spans="1:35">
      <c r="AH535" t="s">
        <v>774</v>
      </c>
      <c r="AI535">
        <v>4.6999999999999999E-4</v>
      </c>
    </row>
    <row r="536" spans="1:35">
      <c r="AH536" t="s">
        <v>775</v>
      </c>
      <c r="AI536">
        <v>5.2599999999999999E-4</v>
      </c>
    </row>
    <row r="537" spans="1:35">
      <c r="AH537" t="s">
        <v>776</v>
      </c>
      <c r="AI537">
        <v>4.6299999999999998E-4</v>
      </c>
    </row>
    <row r="538" spans="1:35">
      <c r="AH538" t="s">
        <v>777</v>
      </c>
      <c r="AI538">
        <v>5.0100000000000003E-4</v>
      </c>
    </row>
    <row r="539" spans="1:35">
      <c r="AH539" t="s">
        <v>778</v>
      </c>
      <c r="AI539">
        <v>5.3300000000000005E-4</v>
      </c>
    </row>
    <row r="540" spans="1:35">
      <c r="AH540" t="s">
        <v>779</v>
      </c>
      <c r="AI540">
        <v>2.61E-4</v>
      </c>
    </row>
    <row r="541" spans="1:35">
      <c r="AH541" t="s">
        <v>780</v>
      </c>
      <c r="AI541">
        <v>5.2400000000000005E-4</v>
      </c>
    </row>
    <row r="542" spans="1:35">
      <c r="A542" s="130">
        <f>(ROW()+58)/60</f>
        <v>10</v>
      </c>
      <c r="B542" s="131" t="str">
        <f ca="1">INDIRECT("select!E"&amp;TEXT($B$1+A542,"#"))</f>
        <v>Frais de déplacement</v>
      </c>
      <c r="C542" s="130" t="e">
        <f ca="1">VLOOKUP(B542,$A$3181:$D$3190,4,0)</f>
        <v>#N/A</v>
      </c>
      <c r="D542" s="130" t="e">
        <f ca="1">VLOOKUP(B542,$A$3181:$D$3190,3,0)</f>
        <v>#N/A</v>
      </c>
      <c r="E542" s="130">
        <v>1</v>
      </c>
      <c r="F542" s="132" t="e">
        <f t="shared" ref="F542:F564" ca="1" si="47">IF(E542&lt;=INDIRECT("D$"&amp;TEXT(ROW()-E542+1,"#")),INDIRECT("E$"&amp;TEXT($F$1+INDIRECT("C$"&amp;TEXT(ROW()-E542+1,"#"))+E542-1,"#")),"")</f>
        <v>#N/A</v>
      </c>
      <c r="G542" s="131" t="str">
        <f ca="1">INDIRECT("select!G"&amp;TEXT($B$1+A542,"#"))</f>
        <v>Transport/courrier</v>
      </c>
      <c r="H542" s="130" t="e">
        <f ca="1">VLOOKUP(G542,E$3181:G$3219,3,0)</f>
        <v>#N/A</v>
      </c>
      <c r="I542" s="130" t="e">
        <f ca="1">VLOOKUP(G542,E$3181:G$3219,2,0)</f>
        <v>#N/A</v>
      </c>
      <c r="J542" s="132" t="e">
        <f t="shared" ref="J542:J550" ca="1" si="48">IF(E542&lt;=INDIRECT("I$"&amp;TEXT(ROW()-E542+1,"#")),INDIRECT("H$"&amp;TEXT($F$1+INDIRECT("H$"&amp;TEXT(ROW()-E542+1,"#"))+E542-1,"#")),"")</f>
        <v>#N/A</v>
      </c>
      <c r="K542" s="133" t="str">
        <f ca="1">INDIRECT("select!H"&amp;TEXT($B$1+A542,"#"))</f>
        <v>Transport routier (hors transport privé)</v>
      </c>
      <c r="L542" s="130" t="e">
        <f ca="1">VLOOKUP(K542,H$3181:J$3287,3,0)</f>
        <v>#N/A</v>
      </c>
      <c r="M542" s="130" t="e">
        <f ca="1">VLOOKUP(K542,H$3181:J$3287,2,0)</f>
        <v>#N/A</v>
      </c>
      <c r="N542" s="132" t="e">
        <f t="shared" ref="N542:N564" ca="1" si="49">IF(E542&lt;=INDIRECT("M$"&amp;TEXT(ROW()-E542+1,"#")),INDIRECT("K$"&amp;TEXT($F$1+INDIRECT("L$"&amp;TEXT(ROW()-E542+1,"#"))+E542-1,"#")),"")</f>
        <v>#N/A</v>
      </c>
      <c r="O542" s="133" t="str">
        <f ca="1">INDIRECT("select!I"&amp;TEXT($B$1+A542,"#"))</f>
        <v>bus</v>
      </c>
      <c r="Q542" s="130" t="e">
        <f ca="1">VLOOKUP(O542,K$3181:O$3570,5,0)</f>
        <v>#N/A</v>
      </c>
      <c r="R542" s="130" t="e">
        <f ca="1">VLOOKUP(O542,K$3181:O$3570,4,0)</f>
        <v>#N/A</v>
      </c>
      <c r="S542" s="132" t="e">
        <f t="shared" ref="S542:S593" ca="1" si="50">IF(E542&lt;=INDIRECT("R$"&amp;TEXT(ROW()-E542+1,"#")),INDIRECT("P$"&amp;TEXT($F$1+INDIRECT("Q$"&amp;TEXT(ROW()-E542+1,"#"))+E542-1,"#")),"")</f>
        <v>#N/A</v>
      </c>
      <c r="T542" s="130" t="str">
        <f ca="1">IFERROR(VLOOKUP(O542,K$3181:O$3570,2,0),"")</f>
        <v/>
      </c>
      <c r="U542">
        <f ca="1">IFERROR(VLOOKUP(O542,K$3181:O$3570,3,0),0)</f>
        <v>0</v>
      </c>
      <c r="AH542" t="s">
        <v>781</v>
      </c>
      <c r="AI542">
        <v>4.2499999999999998E-4</v>
      </c>
    </row>
    <row r="543" spans="1:35">
      <c r="A543" s="130">
        <f t="shared" ref="A543:A593" si="51">A542</f>
        <v>10</v>
      </c>
      <c r="E543" s="130">
        <v>2</v>
      </c>
      <c r="F543" s="132" t="e">
        <f t="shared" ca="1" si="47"/>
        <v>#N/A</v>
      </c>
      <c r="J543" s="132" t="e">
        <f t="shared" ca="1" si="48"/>
        <v>#N/A</v>
      </c>
      <c r="N543" s="132" t="e">
        <f t="shared" ca="1" si="49"/>
        <v>#N/A</v>
      </c>
      <c r="S543" s="132" t="e">
        <f t="shared" ca="1" si="50"/>
        <v>#N/A</v>
      </c>
      <c r="AH543" t="s">
        <v>782</v>
      </c>
      <c r="AI543">
        <v>4.8700000000000002E-4</v>
      </c>
    </row>
    <row r="544" spans="1:35">
      <c r="A544" s="130">
        <f t="shared" si="51"/>
        <v>10</v>
      </c>
      <c r="E544" s="130">
        <v>3</v>
      </c>
      <c r="F544" s="132" t="e">
        <f t="shared" ca="1" si="47"/>
        <v>#N/A</v>
      </c>
      <c r="J544" s="132" t="e">
        <f t="shared" ca="1" si="48"/>
        <v>#N/A</v>
      </c>
      <c r="N544" s="132" t="e">
        <f t="shared" ca="1" si="49"/>
        <v>#N/A</v>
      </c>
      <c r="S544" s="132" t="e">
        <f t="shared" ca="1" si="50"/>
        <v>#N/A</v>
      </c>
      <c r="AH544" t="s">
        <v>783</v>
      </c>
      <c r="AI544">
        <v>4.6299999999999998E-4</v>
      </c>
    </row>
    <row r="545" spans="1:35">
      <c r="A545" s="130">
        <f t="shared" si="51"/>
        <v>10</v>
      </c>
      <c r="E545" s="130">
        <v>4</v>
      </c>
      <c r="F545" s="132" t="e">
        <f t="shared" ca="1" si="47"/>
        <v>#N/A</v>
      </c>
      <c r="J545" s="132" t="e">
        <f t="shared" ca="1" si="48"/>
        <v>#N/A</v>
      </c>
      <c r="N545" s="132" t="e">
        <f t="shared" ca="1" si="49"/>
        <v>#N/A</v>
      </c>
      <c r="S545" s="132" t="e">
        <f t="shared" ca="1" si="50"/>
        <v>#N/A</v>
      </c>
      <c r="AH545" t="s">
        <v>784</v>
      </c>
      <c r="AI545">
        <v>3.0200000000000002E-4</v>
      </c>
    </row>
    <row r="546" spans="1:35">
      <c r="A546" s="130">
        <f t="shared" si="51"/>
        <v>10</v>
      </c>
      <c r="E546" s="130">
        <v>5</v>
      </c>
      <c r="F546" s="132" t="e">
        <f t="shared" ca="1" si="47"/>
        <v>#N/A</v>
      </c>
      <c r="J546" s="132" t="e">
        <f t="shared" ca="1" si="48"/>
        <v>#N/A</v>
      </c>
      <c r="N546" s="132" t="e">
        <f t="shared" ca="1" si="49"/>
        <v>#N/A</v>
      </c>
      <c r="S546" s="132" t="e">
        <f t="shared" ca="1" si="50"/>
        <v>#N/A</v>
      </c>
      <c r="AH546" t="s">
        <v>785</v>
      </c>
      <c r="AI546">
        <v>5.2300000000000003E-4</v>
      </c>
    </row>
    <row r="547" spans="1:35">
      <c r="A547" s="130">
        <f t="shared" si="51"/>
        <v>10</v>
      </c>
      <c r="E547" s="130">
        <v>6</v>
      </c>
      <c r="F547" s="132" t="e">
        <f t="shared" ca="1" si="47"/>
        <v>#N/A</v>
      </c>
      <c r="J547" s="132" t="e">
        <f t="shared" ca="1" si="48"/>
        <v>#N/A</v>
      </c>
      <c r="N547" s="132" t="e">
        <f t="shared" ca="1" si="49"/>
        <v>#N/A</v>
      </c>
      <c r="S547" s="132" t="e">
        <f t="shared" ca="1" si="50"/>
        <v>#N/A</v>
      </c>
      <c r="AH547" t="s">
        <v>786</v>
      </c>
      <c r="AI547">
        <v>5.2700000000000002E-4</v>
      </c>
    </row>
    <row r="548" spans="1:35">
      <c r="A548" s="130">
        <f t="shared" si="51"/>
        <v>10</v>
      </c>
      <c r="E548" s="130">
        <v>7</v>
      </c>
      <c r="F548" s="132" t="e">
        <f t="shared" ca="1" si="47"/>
        <v>#N/A</v>
      </c>
      <c r="J548" s="132" t="e">
        <f t="shared" ca="1" si="48"/>
        <v>#N/A</v>
      </c>
      <c r="N548" s="132" t="e">
        <f t="shared" ca="1" si="49"/>
        <v>#N/A</v>
      </c>
      <c r="S548" s="132" t="e">
        <f t="shared" ca="1" si="50"/>
        <v>#N/A</v>
      </c>
      <c r="AH548" t="s">
        <v>787</v>
      </c>
      <c r="AI548">
        <v>0</v>
      </c>
    </row>
    <row r="549" spans="1:35">
      <c r="A549" s="130">
        <f t="shared" si="51"/>
        <v>10</v>
      </c>
      <c r="E549" s="130">
        <v>8</v>
      </c>
      <c r="F549" s="132" t="e">
        <f t="shared" ca="1" si="47"/>
        <v>#N/A</v>
      </c>
      <c r="J549" s="132" t="e">
        <f t="shared" ca="1" si="48"/>
        <v>#N/A</v>
      </c>
      <c r="N549" s="132" t="e">
        <f t="shared" ca="1" si="49"/>
        <v>#N/A</v>
      </c>
      <c r="S549" s="132" t="e">
        <f t="shared" ca="1" si="50"/>
        <v>#N/A</v>
      </c>
      <c r="AH549" t="s">
        <v>788</v>
      </c>
      <c r="AI549">
        <v>4.5899999999999999E-4</v>
      </c>
    </row>
    <row r="550" spans="1:35">
      <c r="A550" s="130">
        <f t="shared" si="51"/>
        <v>10</v>
      </c>
      <c r="E550" s="130">
        <v>9</v>
      </c>
      <c r="F550" s="132" t="e">
        <f t="shared" ca="1" si="47"/>
        <v>#N/A</v>
      </c>
      <c r="J550" s="132" t="e">
        <f t="shared" ca="1" si="48"/>
        <v>#N/A</v>
      </c>
      <c r="N550" s="132" t="e">
        <f t="shared" ca="1" si="49"/>
        <v>#N/A</v>
      </c>
      <c r="S550" s="132" t="e">
        <f t="shared" ca="1" si="50"/>
        <v>#N/A</v>
      </c>
      <c r="AH550" t="s">
        <v>789</v>
      </c>
      <c r="AI550">
        <v>6.02E-4</v>
      </c>
    </row>
    <row r="551" spans="1:35">
      <c r="A551" s="130">
        <f t="shared" si="51"/>
        <v>10</v>
      </c>
      <c r="E551" s="130">
        <v>10</v>
      </c>
      <c r="F551" s="132" t="e">
        <f t="shared" ca="1" si="47"/>
        <v>#N/A</v>
      </c>
      <c r="N551" s="132" t="e">
        <f t="shared" ca="1" si="49"/>
        <v>#N/A</v>
      </c>
      <c r="S551" s="132" t="e">
        <f t="shared" ca="1" si="50"/>
        <v>#N/A</v>
      </c>
      <c r="AH551" t="s">
        <v>790</v>
      </c>
      <c r="AI551">
        <v>3.8900000000000002E-4</v>
      </c>
    </row>
    <row r="552" spans="1:35">
      <c r="A552" s="130">
        <f t="shared" si="51"/>
        <v>10</v>
      </c>
      <c r="E552" s="130">
        <v>11</v>
      </c>
      <c r="F552" s="132" t="e">
        <f t="shared" ca="1" si="47"/>
        <v>#N/A</v>
      </c>
      <c r="N552" s="132" t="e">
        <f t="shared" ca="1" si="49"/>
        <v>#N/A</v>
      </c>
      <c r="S552" s="132" t="e">
        <f t="shared" ca="1" si="50"/>
        <v>#N/A</v>
      </c>
      <c r="AH552" t="s">
        <v>791</v>
      </c>
      <c r="AI552">
        <v>4.6999999999999999E-4</v>
      </c>
    </row>
    <row r="553" spans="1:35">
      <c r="A553" s="130">
        <f t="shared" si="51"/>
        <v>10</v>
      </c>
      <c r="E553" s="130">
        <v>12</v>
      </c>
      <c r="F553" s="132" t="e">
        <f t="shared" ca="1" si="47"/>
        <v>#N/A</v>
      </c>
      <c r="N553" s="132" t="e">
        <f t="shared" ca="1" si="49"/>
        <v>#N/A</v>
      </c>
      <c r="S553" s="132" t="e">
        <f t="shared" ca="1" si="50"/>
        <v>#N/A</v>
      </c>
      <c r="AH553" t="s">
        <v>792</v>
      </c>
      <c r="AI553">
        <v>0</v>
      </c>
    </row>
    <row r="554" spans="1:35">
      <c r="A554" s="130">
        <f t="shared" si="51"/>
        <v>10</v>
      </c>
      <c r="E554" s="130">
        <v>13</v>
      </c>
      <c r="F554" s="132" t="e">
        <f t="shared" ca="1" si="47"/>
        <v>#N/A</v>
      </c>
      <c r="N554" s="132" t="e">
        <f t="shared" ca="1" si="49"/>
        <v>#N/A</v>
      </c>
      <c r="S554" s="132" t="e">
        <f t="shared" ca="1" si="50"/>
        <v>#N/A</v>
      </c>
      <c r="AH554" t="s">
        <v>793</v>
      </c>
      <c r="AI554">
        <v>4.0000000000000002E-4</v>
      </c>
    </row>
    <row r="555" spans="1:35">
      <c r="A555" s="130">
        <f t="shared" si="51"/>
        <v>10</v>
      </c>
      <c r="E555" s="130">
        <v>14</v>
      </c>
      <c r="F555" s="132" t="e">
        <f t="shared" ca="1" si="47"/>
        <v>#N/A</v>
      </c>
      <c r="N555" s="132" t="e">
        <f t="shared" ca="1" si="49"/>
        <v>#N/A</v>
      </c>
      <c r="S555" s="132" t="e">
        <f t="shared" ca="1" si="50"/>
        <v>#N/A</v>
      </c>
      <c r="AH555" t="s">
        <v>794</v>
      </c>
      <c r="AI555">
        <v>0</v>
      </c>
    </row>
    <row r="556" spans="1:35">
      <c r="A556" s="130">
        <f t="shared" si="51"/>
        <v>10</v>
      </c>
      <c r="E556" s="130">
        <v>15</v>
      </c>
      <c r="F556" s="132" t="e">
        <f t="shared" ca="1" si="47"/>
        <v>#N/A</v>
      </c>
      <c r="N556" s="132" t="e">
        <f t="shared" ca="1" si="49"/>
        <v>#N/A</v>
      </c>
      <c r="S556" s="132" t="e">
        <f t="shared" ca="1" si="50"/>
        <v>#N/A</v>
      </c>
      <c r="AH556" t="s">
        <v>795</v>
      </c>
      <c r="AI556">
        <v>3.6699999999999998E-4</v>
      </c>
    </row>
    <row r="557" spans="1:35">
      <c r="A557" s="130">
        <f t="shared" si="51"/>
        <v>10</v>
      </c>
      <c r="E557" s="130">
        <v>16</v>
      </c>
      <c r="F557" s="132" t="e">
        <f t="shared" ca="1" si="47"/>
        <v>#N/A</v>
      </c>
      <c r="N557" s="132" t="e">
        <f t="shared" ca="1" si="49"/>
        <v>#N/A</v>
      </c>
      <c r="S557" s="132" t="e">
        <f t="shared" ca="1" si="50"/>
        <v>#N/A</v>
      </c>
      <c r="AH557" t="s">
        <v>796</v>
      </c>
      <c r="AI557">
        <v>0</v>
      </c>
    </row>
    <row r="558" spans="1:35">
      <c r="A558" s="130">
        <f t="shared" si="51"/>
        <v>10</v>
      </c>
      <c r="E558" s="130">
        <v>17</v>
      </c>
      <c r="F558" s="132" t="e">
        <f t="shared" ca="1" si="47"/>
        <v>#N/A</v>
      </c>
      <c r="N558" s="132" t="e">
        <f t="shared" ca="1" si="49"/>
        <v>#N/A</v>
      </c>
      <c r="S558" s="132" t="e">
        <f t="shared" ca="1" si="50"/>
        <v>#N/A</v>
      </c>
      <c r="AH558" t="s">
        <v>797</v>
      </c>
      <c r="AI558">
        <v>4.0999999999999999E-4</v>
      </c>
    </row>
    <row r="559" spans="1:35">
      <c r="A559" s="130">
        <f t="shared" si="51"/>
        <v>10</v>
      </c>
      <c r="E559" s="130">
        <v>18</v>
      </c>
      <c r="F559" s="132" t="e">
        <f t="shared" ca="1" si="47"/>
        <v>#N/A</v>
      </c>
      <c r="N559" s="132" t="e">
        <f t="shared" ca="1" si="49"/>
        <v>#N/A</v>
      </c>
      <c r="S559" s="132" t="e">
        <f t="shared" ca="1" si="50"/>
        <v>#N/A</v>
      </c>
      <c r="AH559" t="s">
        <v>798</v>
      </c>
      <c r="AI559">
        <v>4.8500000000000003E-4</v>
      </c>
    </row>
    <row r="560" spans="1:35">
      <c r="A560" s="130">
        <f t="shared" si="51"/>
        <v>10</v>
      </c>
      <c r="E560" s="130">
        <v>19</v>
      </c>
      <c r="F560" s="132" t="e">
        <f t="shared" ca="1" si="47"/>
        <v>#N/A</v>
      </c>
      <c r="N560" s="132" t="e">
        <f t="shared" ca="1" si="49"/>
        <v>#N/A</v>
      </c>
      <c r="S560" s="132" t="e">
        <f t="shared" ca="1" si="50"/>
        <v>#N/A</v>
      </c>
      <c r="AH560" t="s">
        <v>799</v>
      </c>
      <c r="AI560">
        <v>0</v>
      </c>
    </row>
    <row r="561" spans="1:35">
      <c r="A561" s="130">
        <f t="shared" si="51"/>
        <v>10</v>
      </c>
      <c r="E561" s="130">
        <v>20</v>
      </c>
      <c r="F561" s="132" t="e">
        <f t="shared" ca="1" si="47"/>
        <v>#N/A</v>
      </c>
      <c r="N561" s="132" t="e">
        <f t="shared" ca="1" si="49"/>
        <v>#N/A</v>
      </c>
      <c r="S561" s="132" t="e">
        <f t="shared" ca="1" si="50"/>
        <v>#N/A</v>
      </c>
      <c r="AH561" t="s">
        <v>800</v>
      </c>
      <c r="AI561">
        <v>2.9700000000000001E-4</v>
      </c>
    </row>
    <row r="562" spans="1:35">
      <c r="A562" s="130">
        <f t="shared" si="51"/>
        <v>10</v>
      </c>
      <c r="E562" s="130">
        <v>21</v>
      </c>
      <c r="F562" s="132" t="e">
        <f t="shared" ca="1" si="47"/>
        <v>#N/A</v>
      </c>
      <c r="N562" s="132" t="e">
        <f t="shared" ca="1" si="49"/>
        <v>#N/A</v>
      </c>
      <c r="S562" s="132" t="e">
        <f t="shared" ca="1" si="50"/>
        <v>#N/A</v>
      </c>
      <c r="AH562" t="s">
        <v>801</v>
      </c>
      <c r="AI562">
        <v>3.9199999999999999E-4</v>
      </c>
    </row>
    <row r="563" spans="1:35">
      <c r="A563" s="130">
        <f t="shared" si="51"/>
        <v>10</v>
      </c>
      <c r="E563" s="130">
        <v>22</v>
      </c>
      <c r="F563" s="132" t="e">
        <f t="shared" ca="1" si="47"/>
        <v>#N/A</v>
      </c>
      <c r="N563" s="132" t="e">
        <f t="shared" ca="1" si="49"/>
        <v>#N/A</v>
      </c>
      <c r="S563" s="132" t="e">
        <f t="shared" ca="1" si="50"/>
        <v>#N/A</v>
      </c>
      <c r="AH563" t="s">
        <v>802</v>
      </c>
      <c r="AI563">
        <v>3.9500000000000001E-4</v>
      </c>
    </row>
    <row r="564" spans="1:35">
      <c r="A564" s="130">
        <f t="shared" si="51"/>
        <v>10</v>
      </c>
      <c r="E564" s="130">
        <v>23</v>
      </c>
      <c r="F564" s="132" t="e">
        <f t="shared" ca="1" si="47"/>
        <v>#N/A</v>
      </c>
      <c r="N564" s="132" t="e">
        <f t="shared" ca="1" si="49"/>
        <v>#N/A</v>
      </c>
      <c r="S564" s="132" t="e">
        <f t="shared" ca="1" si="50"/>
        <v>#N/A</v>
      </c>
      <c r="AH564" t="s">
        <v>803</v>
      </c>
      <c r="AI564">
        <v>9.7999999999999997E-5</v>
      </c>
    </row>
    <row r="565" spans="1:35">
      <c r="A565" s="130">
        <f t="shared" si="51"/>
        <v>10</v>
      </c>
      <c r="E565" s="130">
        <v>24</v>
      </c>
      <c r="S565" s="132" t="e">
        <f t="shared" ca="1" si="50"/>
        <v>#N/A</v>
      </c>
      <c r="AH565" t="s">
        <v>804</v>
      </c>
      <c r="AI565">
        <v>4.4200000000000001E-4</v>
      </c>
    </row>
    <row r="566" spans="1:35">
      <c r="A566" s="130">
        <f t="shared" si="51"/>
        <v>10</v>
      </c>
      <c r="E566" s="130">
        <v>25</v>
      </c>
      <c r="S566" s="132" t="e">
        <f t="shared" ca="1" si="50"/>
        <v>#N/A</v>
      </c>
      <c r="AH566" t="s">
        <v>805</v>
      </c>
      <c r="AI566">
        <v>5.2999999999999998E-4</v>
      </c>
    </row>
    <row r="567" spans="1:35">
      <c r="A567" s="130">
        <f t="shared" si="51"/>
        <v>10</v>
      </c>
      <c r="E567" s="130">
        <v>26</v>
      </c>
      <c r="S567" s="132" t="e">
        <f t="shared" ca="1" si="50"/>
        <v>#N/A</v>
      </c>
      <c r="AH567" t="s">
        <v>806</v>
      </c>
      <c r="AI567">
        <v>3.9199999999999999E-4</v>
      </c>
    </row>
    <row r="568" spans="1:35">
      <c r="A568" s="130">
        <f t="shared" si="51"/>
        <v>10</v>
      </c>
      <c r="E568" s="130">
        <v>27</v>
      </c>
      <c r="S568" s="132" t="e">
        <f t="shared" ca="1" si="50"/>
        <v>#N/A</v>
      </c>
      <c r="AH568" t="s">
        <v>807</v>
      </c>
      <c r="AI568">
        <v>0</v>
      </c>
    </row>
    <row r="569" spans="1:35">
      <c r="A569" s="130">
        <f t="shared" si="51"/>
        <v>10</v>
      </c>
      <c r="E569" s="130">
        <v>28</v>
      </c>
      <c r="S569" s="132" t="e">
        <f t="shared" ca="1" si="50"/>
        <v>#N/A</v>
      </c>
      <c r="AH569" t="s">
        <v>808</v>
      </c>
      <c r="AI569">
        <v>0</v>
      </c>
    </row>
    <row r="570" spans="1:35">
      <c r="A570" s="130">
        <f t="shared" si="51"/>
        <v>10</v>
      </c>
      <c r="E570" s="130">
        <v>29</v>
      </c>
      <c r="S570" s="132" t="e">
        <f t="shared" ca="1" si="50"/>
        <v>#N/A</v>
      </c>
      <c r="AH570" t="s">
        <v>809</v>
      </c>
      <c r="AI570">
        <v>0</v>
      </c>
    </row>
    <row r="571" spans="1:35">
      <c r="A571" s="130">
        <f t="shared" si="51"/>
        <v>10</v>
      </c>
      <c r="E571" s="130">
        <v>30</v>
      </c>
      <c r="S571" s="132" t="e">
        <f t="shared" ca="1" si="50"/>
        <v>#N/A</v>
      </c>
      <c r="AH571" t="s">
        <v>810</v>
      </c>
      <c r="AI571">
        <v>4.4900000000000002E-4</v>
      </c>
    </row>
    <row r="572" spans="1:35">
      <c r="A572" s="130">
        <f t="shared" si="51"/>
        <v>10</v>
      </c>
      <c r="E572" s="130">
        <v>31</v>
      </c>
      <c r="S572" s="132" t="e">
        <f t="shared" ca="1" si="50"/>
        <v>#N/A</v>
      </c>
      <c r="AH572" t="s">
        <v>811</v>
      </c>
      <c r="AI572">
        <v>4.1899999999999999E-4</v>
      </c>
    </row>
    <row r="573" spans="1:35">
      <c r="A573" s="130">
        <f t="shared" si="51"/>
        <v>10</v>
      </c>
      <c r="E573" s="130">
        <v>32</v>
      </c>
      <c r="S573" s="132" t="e">
        <f t="shared" ca="1" si="50"/>
        <v>#N/A</v>
      </c>
      <c r="AH573" t="s">
        <v>812</v>
      </c>
      <c r="AI573">
        <v>0</v>
      </c>
    </row>
    <row r="574" spans="1:35">
      <c r="A574" s="130">
        <f t="shared" si="51"/>
        <v>10</v>
      </c>
      <c r="E574" s="130">
        <v>33</v>
      </c>
      <c r="S574" s="132" t="e">
        <f t="shared" ca="1" si="50"/>
        <v>#N/A</v>
      </c>
      <c r="AH574" t="s">
        <v>813</v>
      </c>
      <c r="AI574">
        <v>0</v>
      </c>
    </row>
    <row r="575" spans="1:35">
      <c r="A575" s="130">
        <f t="shared" si="51"/>
        <v>10</v>
      </c>
      <c r="E575" s="130">
        <v>34</v>
      </c>
      <c r="S575" s="132" t="e">
        <f t="shared" ca="1" si="50"/>
        <v>#N/A</v>
      </c>
      <c r="AH575" t="s">
        <v>814</v>
      </c>
      <c r="AI575">
        <v>6.2000000000000003E-5</v>
      </c>
    </row>
    <row r="576" spans="1:35">
      <c r="A576" s="130">
        <f t="shared" si="51"/>
        <v>10</v>
      </c>
      <c r="E576" s="130">
        <v>35</v>
      </c>
      <c r="S576" s="132" t="e">
        <f t="shared" ca="1" si="50"/>
        <v>#N/A</v>
      </c>
      <c r="AH576" t="s">
        <v>815</v>
      </c>
      <c r="AI576">
        <v>4.3999999999999999E-5</v>
      </c>
    </row>
    <row r="577" spans="1:35">
      <c r="A577" s="130">
        <f t="shared" si="51"/>
        <v>10</v>
      </c>
      <c r="E577" s="130">
        <v>36</v>
      </c>
      <c r="S577" s="132" t="e">
        <f t="shared" ca="1" si="50"/>
        <v>#N/A</v>
      </c>
      <c r="AH577" t="s">
        <v>816</v>
      </c>
      <c r="AI577">
        <v>9.1000000000000003E-5</v>
      </c>
    </row>
    <row r="578" spans="1:35">
      <c r="A578" s="130">
        <f t="shared" si="51"/>
        <v>10</v>
      </c>
      <c r="E578" s="130">
        <v>37</v>
      </c>
      <c r="S578" s="132" t="e">
        <f t="shared" ca="1" si="50"/>
        <v>#N/A</v>
      </c>
      <c r="AH578" t="s">
        <v>817</v>
      </c>
      <c r="AI578">
        <v>5.31E-4</v>
      </c>
    </row>
    <row r="579" spans="1:35">
      <c r="A579" s="130">
        <f t="shared" si="51"/>
        <v>10</v>
      </c>
      <c r="E579" s="130">
        <v>38</v>
      </c>
      <c r="S579" s="132" t="e">
        <f t="shared" ca="1" si="50"/>
        <v>#N/A</v>
      </c>
      <c r="AH579" t="s">
        <v>818</v>
      </c>
      <c r="AI579">
        <v>3.8099999999999999E-4</v>
      </c>
    </row>
    <row r="580" spans="1:35">
      <c r="A580" s="130">
        <f t="shared" si="51"/>
        <v>10</v>
      </c>
      <c r="E580" s="130">
        <v>39</v>
      </c>
      <c r="S580" s="132" t="e">
        <f t="shared" ca="1" si="50"/>
        <v>#N/A</v>
      </c>
      <c r="AH580" t="s">
        <v>819</v>
      </c>
      <c r="AI580">
        <v>4.7899999999999999E-4</v>
      </c>
    </row>
    <row r="581" spans="1:35">
      <c r="A581" s="130">
        <f t="shared" si="51"/>
        <v>10</v>
      </c>
      <c r="E581" s="130">
        <v>40</v>
      </c>
      <c r="S581" s="132" t="e">
        <f t="shared" ca="1" si="50"/>
        <v>#N/A</v>
      </c>
      <c r="AH581" t="s">
        <v>820</v>
      </c>
      <c r="AI581">
        <v>4.9100000000000001E-4</v>
      </c>
    </row>
    <row r="582" spans="1:35">
      <c r="A582" s="130">
        <f t="shared" si="51"/>
        <v>10</v>
      </c>
      <c r="E582" s="130">
        <v>41</v>
      </c>
      <c r="S582" s="132" t="e">
        <f t="shared" ca="1" si="50"/>
        <v>#N/A</v>
      </c>
      <c r="AH582" t="s">
        <v>821</v>
      </c>
      <c r="AI582">
        <v>5.0199999999999995E-4</v>
      </c>
    </row>
    <row r="583" spans="1:35">
      <c r="A583" s="130">
        <f t="shared" si="51"/>
        <v>10</v>
      </c>
      <c r="E583" s="130">
        <v>42</v>
      </c>
      <c r="S583" s="132" t="e">
        <f t="shared" ca="1" si="50"/>
        <v>#N/A</v>
      </c>
      <c r="AH583" t="s">
        <v>822</v>
      </c>
      <c r="AI583">
        <v>4.8099999999999998E-4</v>
      </c>
    </row>
    <row r="584" spans="1:35">
      <c r="A584" s="130">
        <f t="shared" si="51"/>
        <v>10</v>
      </c>
      <c r="E584" s="130">
        <v>43</v>
      </c>
      <c r="S584" s="132" t="e">
        <f t="shared" ca="1" si="50"/>
        <v>#N/A</v>
      </c>
      <c r="AH584" t="s">
        <v>823</v>
      </c>
      <c r="AI584">
        <v>4.3300000000000001E-4</v>
      </c>
    </row>
    <row r="585" spans="1:35">
      <c r="A585" s="130">
        <f t="shared" si="51"/>
        <v>10</v>
      </c>
      <c r="E585" s="130">
        <v>44</v>
      </c>
      <c r="S585" s="132" t="e">
        <f t="shared" ca="1" si="50"/>
        <v>#N/A</v>
      </c>
      <c r="AH585" t="s">
        <v>824</v>
      </c>
      <c r="AI585">
        <v>4.5300000000000001E-4</v>
      </c>
    </row>
    <row r="586" spans="1:35">
      <c r="A586" s="130">
        <f t="shared" si="51"/>
        <v>10</v>
      </c>
      <c r="E586" s="130">
        <v>45</v>
      </c>
      <c r="S586" s="132" t="e">
        <f t="shared" ca="1" si="50"/>
        <v>#N/A</v>
      </c>
      <c r="AH586" t="s">
        <v>825</v>
      </c>
      <c r="AI586">
        <v>0</v>
      </c>
    </row>
    <row r="587" spans="1:35">
      <c r="A587" s="130">
        <f t="shared" si="51"/>
        <v>10</v>
      </c>
      <c r="E587" s="130">
        <v>46</v>
      </c>
      <c r="S587" s="132" t="e">
        <f t="shared" ca="1" si="50"/>
        <v>#N/A</v>
      </c>
      <c r="AH587" t="s">
        <v>826</v>
      </c>
      <c r="AI587">
        <v>3.9199999999999999E-4</v>
      </c>
    </row>
    <row r="588" spans="1:35">
      <c r="A588" s="130">
        <f t="shared" si="51"/>
        <v>10</v>
      </c>
      <c r="E588" s="130">
        <v>47</v>
      </c>
      <c r="S588" s="132" t="e">
        <f t="shared" ca="1" si="50"/>
        <v>#N/A</v>
      </c>
      <c r="AH588" t="s">
        <v>827</v>
      </c>
      <c r="AI588">
        <v>4.0400000000000001E-4</v>
      </c>
    </row>
    <row r="589" spans="1:35">
      <c r="A589" s="130">
        <f t="shared" si="51"/>
        <v>10</v>
      </c>
      <c r="E589" s="130">
        <v>48</v>
      </c>
      <c r="S589" s="132" t="e">
        <f t="shared" ca="1" si="50"/>
        <v>#N/A</v>
      </c>
      <c r="AH589" t="s">
        <v>828</v>
      </c>
      <c r="AI589">
        <v>6.9899999999999997E-4</v>
      </c>
    </row>
    <row r="590" spans="1:35">
      <c r="A590" s="130">
        <f t="shared" si="51"/>
        <v>10</v>
      </c>
      <c r="E590" s="130">
        <v>49</v>
      </c>
      <c r="S590" s="132" t="e">
        <f t="shared" ca="1" si="50"/>
        <v>#N/A</v>
      </c>
      <c r="AH590" t="s">
        <v>829</v>
      </c>
      <c r="AI590">
        <v>0</v>
      </c>
    </row>
    <row r="591" spans="1:35">
      <c r="A591" s="130">
        <f t="shared" si="51"/>
        <v>10</v>
      </c>
      <c r="E591" s="130">
        <v>50</v>
      </c>
      <c r="S591" s="132" t="e">
        <f t="shared" ca="1" si="50"/>
        <v>#N/A</v>
      </c>
      <c r="AH591" t="s">
        <v>830</v>
      </c>
      <c r="AI591">
        <v>2.4399999999999999E-4</v>
      </c>
    </row>
    <row r="592" spans="1:35">
      <c r="A592" s="130">
        <f t="shared" si="51"/>
        <v>10</v>
      </c>
      <c r="E592" s="130">
        <v>51</v>
      </c>
      <c r="S592" s="132" t="e">
        <f t="shared" ca="1" si="50"/>
        <v>#N/A</v>
      </c>
      <c r="AH592" t="s">
        <v>831</v>
      </c>
      <c r="AI592">
        <v>6.0999999999999997E-4</v>
      </c>
    </row>
    <row r="593" spans="1:35">
      <c r="A593" s="130">
        <f t="shared" si="51"/>
        <v>10</v>
      </c>
      <c r="E593" s="130">
        <v>52</v>
      </c>
      <c r="S593" s="132" t="e">
        <f t="shared" ca="1" si="50"/>
        <v>#N/A</v>
      </c>
      <c r="AH593" t="s">
        <v>832</v>
      </c>
      <c r="AI593">
        <v>4.9200000000000003E-4</v>
      </c>
    </row>
    <row r="594" spans="1:35">
      <c r="AH594" t="s">
        <v>833</v>
      </c>
      <c r="AI594">
        <v>3.8900000000000002E-4</v>
      </c>
    </row>
    <row r="595" spans="1:35">
      <c r="AH595" t="s">
        <v>834</v>
      </c>
      <c r="AI595">
        <v>0</v>
      </c>
    </row>
    <row r="596" spans="1:35">
      <c r="AH596" t="s">
        <v>835</v>
      </c>
      <c r="AI596">
        <v>3.1799999999999998E-4</v>
      </c>
    </row>
    <row r="597" spans="1:35">
      <c r="AH597" t="s">
        <v>836</v>
      </c>
      <c r="AI597">
        <v>5.2300000000000003E-4</v>
      </c>
    </row>
    <row r="598" spans="1:35">
      <c r="AH598" t="s">
        <v>837</v>
      </c>
      <c r="AI598">
        <v>0</v>
      </c>
    </row>
    <row r="599" spans="1:35">
      <c r="AH599" t="s">
        <v>838</v>
      </c>
      <c r="AI599">
        <v>2.3599999999999999E-4</v>
      </c>
    </row>
    <row r="600" spans="1:35">
      <c r="AH600" t="s">
        <v>839</v>
      </c>
      <c r="AI600">
        <v>3.1199999999999999E-4</v>
      </c>
    </row>
    <row r="601" spans="1:35">
      <c r="AH601" t="s">
        <v>840</v>
      </c>
      <c r="AI601">
        <v>3.3100000000000002E-4</v>
      </c>
    </row>
    <row r="602" spans="1:35">
      <c r="A602" s="130">
        <f>(ROW()+58)/60</f>
        <v>11</v>
      </c>
      <c r="B602" s="131" t="str">
        <f ca="1">INDIRECT("select!E"&amp;TEXT($B$1+A602,"#"))</f>
        <v>investissement</v>
      </c>
      <c r="C602" s="130" t="e">
        <f ca="1">VLOOKUP(B602,$A$3181:$D$3190,4,0)</f>
        <v>#N/A</v>
      </c>
      <c r="D602" s="130" t="e">
        <f ca="1">VLOOKUP(B602,$A$3181:$D$3190,3,0)</f>
        <v>#N/A</v>
      </c>
      <c r="E602" s="130">
        <v>1</v>
      </c>
      <c r="F602" s="132" t="e">
        <f t="shared" ref="F602:F624" ca="1" si="52">IF(E602&lt;=INDIRECT("D$"&amp;TEXT(ROW()-E602+1,"#")),INDIRECT("E$"&amp;TEXT($F$1+INDIRECT("C$"&amp;TEXT(ROW()-E602+1,"#"))+E602-1,"#")),"")</f>
        <v>#N/A</v>
      </c>
      <c r="G602" s="131" t="str">
        <f ca="1">INDIRECT("select!G"&amp;TEXT($B$1+A602,"#"))</f>
        <v>Finances/Assurances</v>
      </c>
      <c r="H602" s="130" t="e">
        <f ca="1">VLOOKUP(G602,E$3181:G$3219,3,0)</f>
        <v>#N/A</v>
      </c>
      <c r="I602" s="130" t="e">
        <f ca="1">VLOOKUP(G602,E$3181:G$3219,2,0)</f>
        <v>#N/A</v>
      </c>
      <c r="J602" s="132" t="e">
        <f t="shared" ref="J602:J610" ca="1" si="53">IF(E602&lt;=INDIRECT("I$"&amp;TEXT(ROW()-E602+1,"#")),INDIRECT("H$"&amp;TEXT($F$1+INDIRECT("H$"&amp;TEXT(ROW()-E602+1,"#"))+E602-1,"#")),"")</f>
        <v>#N/A</v>
      </c>
      <c r="K602" s="133" t="str">
        <f ca="1">INDIRECT("select!H"&amp;TEXT($B$1+A602,"#"))</f>
        <v>Finances/Assurances</v>
      </c>
      <c r="L602" s="130" t="e">
        <f ca="1">VLOOKUP(K602,H$3181:J$3287,3,0)</f>
        <v>#N/A</v>
      </c>
      <c r="M602" s="130" t="e">
        <f ca="1">VLOOKUP(K602,H$3181:J$3287,2,0)</f>
        <v>#N/A</v>
      </c>
      <c r="N602" s="132" t="e">
        <f t="shared" ref="N602:N624" ca="1" si="54">IF(E602&lt;=INDIRECT("M$"&amp;TEXT(ROW()-E602+1,"#")),INDIRECT("K$"&amp;TEXT($F$1+INDIRECT("L$"&amp;TEXT(ROW()-E602+1,"#"))+E602-1,"#")),"")</f>
        <v>#N/A</v>
      </c>
      <c r="O602" s="133" t="str">
        <f ca="1">INDIRECT("select!I"&amp;TEXT($B$1+A602,"#"))</f>
        <v>Finance</v>
      </c>
      <c r="Q602" s="130" t="e">
        <f ca="1">VLOOKUP(O602,K$3181:O$3570,5,0)</f>
        <v>#N/A</v>
      </c>
      <c r="R602" s="130" t="e">
        <f ca="1">VLOOKUP(O602,K$3181:O$3570,4,0)</f>
        <v>#N/A</v>
      </c>
      <c r="S602" s="132" t="e">
        <f t="shared" ref="S602:S653" ca="1" si="55">IF(E602&lt;=INDIRECT("R$"&amp;TEXT(ROW()-E602+1,"#")),INDIRECT("P$"&amp;TEXT($F$1+INDIRECT("Q$"&amp;TEXT(ROW()-E602+1,"#"))+E602-1,"#")),"")</f>
        <v>#N/A</v>
      </c>
      <c r="T602" s="130" t="str">
        <f ca="1">IFERROR(VLOOKUP(O602,K$3181:O$3570,2,0),"")</f>
        <v/>
      </c>
      <c r="U602">
        <f ca="1">IFERROR(VLOOKUP(O602,K$3181:O$3570,3,0),0)</f>
        <v>0</v>
      </c>
      <c r="AH602" t="s">
        <v>841</v>
      </c>
      <c r="AI602">
        <v>3.88E-4</v>
      </c>
    </row>
    <row r="603" spans="1:35">
      <c r="A603" s="130">
        <f t="shared" ref="A603:A653" si="56">A602</f>
        <v>11</v>
      </c>
      <c r="E603" s="130">
        <v>2</v>
      </c>
      <c r="F603" s="132" t="e">
        <f t="shared" ca="1" si="52"/>
        <v>#N/A</v>
      </c>
      <c r="J603" s="132" t="e">
        <f t="shared" ca="1" si="53"/>
        <v>#N/A</v>
      </c>
      <c r="N603" s="132" t="e">
        <f t="shared" ca="1" si="54"/>
        <v>#N/A</v>
      </c>
      <c r="S603" s="132" t="e">
        <f t="shared" ca="1" si="55"/>
        <v>#N/A</v>
      </c>
      <c r="AH603" t="s">
        <v>842</v>
      </c>
      <c r="AI603">
        <v>3.6900000000000002E-4</v>
      </c>
    </row>
    <row r="604" spans="1:35">
      <c r="A604" s="130">
        <f t="shared" si="56"/>
        <v>11</v>
      </c>
      <c r="E604" s="130">
        <v>3</v>
      </c>
      <c r="F604" s="132" t="e">
        <f t="shared" ca="1" si="52"/>
        <v>#N/A</v>
      </c>
      <c r="J604" s="132" t="e">
        <f t="shared" ca="1" si="53"/>
        <v>#N/A</v>
      </c>
      <c r="N604" s="132" t="e">
        <f t="shared" ca="1" si="54"/>
        <v>#N/A</v>
      </c>
      <c r="S604" s="132" t="e">
        <f t="shared" ca="1" si="55"/>
        <v>#N/A</v>
      </c>
      <c r="AH604" t="s">
        <v>843</v>
      </c>
      <c r="AI604">
        <v>3.5E-4</v>
      </c>
    </row>
    <row r="605" spans="1:35">
      <c r="A605" s="130">
        <f t="shared" si="56"/>
        <v>11</v>
      </c>
      <c r="E605" s="130">
        <v>4</v>
      </c>
      <c r="F605" s="132" t="e">
        <f t="shared" ca="1" si="52"/>
        <v>#N/A</v>
      </c>
      <c r="J605" s="132" t="e">
        <f t="shared" ca="1" si="53"/>
        <v>#N/A</v>
      </c>
      <c r="N605" s="132" t="e">
        <f t="shared" ca="1" si="54"/>
        <v>#N/A</v>
      </c>
      <c r="S605" s="132" t="e">
        <f t="shared" ca="1" si="55"/>
        <v>#N/A</v>
      </c>
      <c r="AH605" t="s">
        <v>844</v>
      </c>
      <c r="AI605">
        <v>2.9300000000000002E-4</v>
      </c>
    </row>
    <row r="606" spans="1:35">
      <c r="A606" s="130">
        <f t="shared" si="56"/>
        <v>11</v>
      </c>
      <c r="E606" s="130">
        <v>5</v>
      </c>
      <c r="F606" s="132" t="e">
        <f t="shared" ca="1" si="52"/>
        <v>#N/A</v>
      </c>
      <c r="J606" s="132" t="e">
        <f t="shared" ca="1" si="53"/>
        <v>#N/A</v>
      </c>
      <c r="N606" s="132" t="e">
        <f t="shared" ca="1" si="54"/>
        <v>#N/A</v>
      </c>
      <c r="S606" s="132" t="e">
        <f t="shared" ca="1" si="55"/>
        <v>#N/A</v>
      </c>
      <c r="AH606" t="s">
        <v>845</v>
      </c>
      <c r="AI606">
        <v>4.2099999999999999E-4</v>
      </c>
    </row>
    <row r="607" spans="1:35">
      <c r="A607" s="130">
        <f t="shared" si="56"/>
        <v>11</v>
      </c>
      <c r="E607" s="130">
        <v>6</v>
      </c>
      <c r="F607" s="132" t="e">
        <f t="shared" ca="1" si="52"/>
        <v>#N/A</v>
      </c>
      <c r="J607" s="132" t="e">
        <f t="shared" ca="1" si="53"/>
        <v>#N/A</v>
      </c>
      <c r="N607" s="132" t="e">
        <f t="shared" ca="1" si="54"/>
        <v>#N/A</v>
      </c>
      <c r="S607" s="132" t="e">
        <f t="shared" ca="1" si="55"/>
        <v>#N/A</v>
      </c>
      <c r="AH607" t="s">
        <v>846</v>
      </c>
      <c r="AI607">
        <v>4.26E-4</v>
      </c>
    </row>
    <row r="608" spans="1:35">
      <c r="A608" s="130">
        <f t="shared" si="56"/>
        <v>11</v>
      </c>
      <c r="E608" s="130">
        <v>7</v>
      </c>
      <c r="F608" s="132" t="e">
        <f t="shared" ca="1" si="52"/>
        <v>#N/A</v>
      </c>
      <c r="J608" s="132" t="e">
        <f t="shared" ca="1" si="53"/>
        <v>#N/A</v>
      </c>
      <c r="N608" s="132" t="e">
        <f t="shared" ca="1" si="54"/>
        <v>#N/A</v>
      </c>
      <c r="S608" s="132" t="e">
        <f t="shared" ca="1" si="55"/>
        <v>#N/A</v>
      </c>
      <c r="AH608" t="s">
        <v>847</v>
      </c>
      <c r="AI608">
        <v>2.6400000000000002E-4</v>
      </c>
    </row>
    <row r="609" spans="1:35">
      <c r="A609" s="130">
        <f t="shared" si="56"/>
        <v>11</v>
      </c>
      <c r="E609" s="130">
        <v>8</v>
      </c>
      <c r="F609" s="132" t="e">
        <f t="shared" ca="1" si="52"/>
        <v>#N/A</v>
      </c>
      <c r="J609" s="132" t="e">
        <f t="shared" ca="1" si="53"/>
        <v>#N/A</v>
      </c>
      <c r="N609" s="132" t="e">
        <f t="shared" ca="1" si="54"/>
        <v>#N/A</v>
      </c>
      <c r="S609" s="132" t="e">
        <f t="shared" ca="1" si="55"/>
        <v>#N/A</v>
      </c>
      <c r="AH609" t="s">
        <v>848</v>
      </c>
      <c r="AI609">
        <v>0</v>
      </c>
    </row>
    <row r="610" spans="1:35">
      <c r="A610" s="130">
        <f t="shared" si="56"/>
        <v>11</v>
      </c>
      <c r="E610" s="130">
        <v>9</v>
      </c>
      <c r="F610" s="132" t="e">
        <f t="shared" ca="1" si="52"/>
        <v>#N/A</v>
      </c>
      <c r="J610" s="132" t="e">
        <f t="shared" ca="1" si="53"/>
        <v>#N/A</v>
      </c>
      <c r="N610" s="132" t="e">
        <f t="shared" ca="1" si="54"/>
        <v>#N/A</v>
      </c>
      <c r="S610" s="132" t="e">
        <f t="shared" ca="1" si="55"/>
        <v>#N/A</v>
      </c>
      <c r="AH610" t="s">
        <v>849</v>
      </c>
      <c r="AI610">
        <v>5.6899999999999995E-4</v>
      </c>
    </row>
    <row r="611" spans="1:35">
      <c r="A611" s="130">
        <f t="shared" si="56"/>
        <v>11</v>
      </c>
      <c r="E611" s="130">
        <v>10</v>
      </c>
      <c r="F611" s="132" t="e">
        <f t="shared" ca="1" si="52"/>
        <v>#N/A</v>
      </c>
      <c r="N611" s="132" t="e">
        <f t="shared" ca="1" si="54"/>
        <v>#N/A</v>
      </c>
      <c r="S611" s="132" t="e">
        <f t="shared" ca="1" si="55"/>
        <v>#N/A</v>
      </c>
      <c r="AH611" t="s">
        <v>850</v>
      </c>
      <c r="AI611">
        <v>4.3300000000000001E-4</v>
      </c>
    </row>
    <row r="612" spans="1:35">
      <c r="A612" s="130">
        <f t="shared" si="56"/>
        <v>11</v>
      </c>
      <c r="E612" s="130">
        <v>11</v>
      </c>
      <c r="F612" s="132" t="e">
        <f t="shared" ca="1" si="52"/>
        <v>#N/A</v>
      </c>
      <c r="N612" s="132" t="e">
        <f t="shared" ca="1" si="54"/>
        <v>#N/A</v>
      </c>
      <c r="S612" s="132" t="e">
        <f t="shared" ca="1" si="55"/>
        <v>#N/A</v>
      </c>
      <c r="AH612" t="s">
        <v>851</v>
      </c>
      <c r="AI612">
        <v>0</v>
      </c>
    </row>
    <row r="613" spans="1:35">
      <c r="A613" s="130">
        <f t="shared" si="56"/>
        <v>11</v>
      </c>
      <c r="E613" s="130">
        <v>12</v>
      </c>
      <c r="F613" s="132" t="e">
        <f t="shared" ca="1" si="52"/>
        <v>#N/A</v>
      </c>
      <c r="N613" s="132" t="e">
        <f t="shared" ca="1" si="54"/>
        <v>#N/A</v>
      </c>
      <c r="S613" s="132" t="e">
        <f t="shared" ca="1" si="55"/>
        <v>#N/A</v>
      </c>
      <c r="AH613" t="s">
        <v>852</v>
      </c>
      <c r="AI613">
        <v>3.2400000000000001E-4</v>
      </c>
    </row>
    <row r="614" spans="1:35">
      <c r="A614" s="130">
        <f t="shared" si="56"/>
        <v>11</v>
      </c>
      <c r="E614" s="130">
        <v>13</v>
      </c>
      <c r="F614" s="132" t="e">
        <f t="shared" ca="1" si="52"/>
        <v>#N/A</v>
      </c>
      <c r="N614" s="132" t="e">
        <f t="shared" ca="1" si="54"/>
        <v>#N/A</v>
      </c>
      <c r="S614" s="132" t="e">
        <f t="shared" ca="1" si="55"/>
        <v>#N/A</v>
      </c>
      <c r="AH614" t="s">
        <v>853</v>
      </c>
      <c r="AI614">
        <v>4.0200000000000001E-4</v>
      </c>
    </row>
    <row r="615" spans="1:35">
      <c r="A615" s="130">
        <f t="shared" si="56"/>
        <v>11</v>
      </c>
      <c r="E615" s="130">
        <v>14</v>
      </c>
      <c r="F615" s="132" t="e">
        <f t="shared" ca="1" si="52"/>
        <v>#N/A</v>
      </c>
      <c r="N615" s="132" t="e">
        <f t="shared" ca="1" si="54"/>
        <v>#N/A</v>
      </c>
      <c r="S615" s="132" t="e">
        <f t="shared" ca="1" si="55"/>
        <v>#N/A</v>
      </c>
      <c r="AH615" t="s">
        <v>854</v>
      </c>
      <c r="AI615">
        <v>0</v>
      </c>
    </row>
    <row r="616" spans="1:35">
      <c r="A616" s="130">
        <f t="shared" si="56"/>
        <v>11</v>
      </c>
      <c r="E616" s="130">
        <v>15</v>
      </c>
      <c r="F616" s="132" t="e">
        <f t="shared" ca="1" si="52"/>
        <v>#N/A</v>
      </c>
      <c r="N616" s="132" t="e">
        <f t="shared" ca="1" si="54"/>
        <v>#N/A</v>
      </c>
      <c r="S616" s="132" t="e">
        <f t="shared" ca="1" si="55"/>
        <v>#N/A</v>
      </c>
      <c r="AH616" t="s">
        <v>855</v>
      </c>
      <c r="AI616">
        <v>4.7600000000000002E-4</v>
      </c>
    </row>
    <row r="617" spans="1:35">
      <c r="A617" s="130">
        <f t="shared" si="56"/>
        <v>11</v>
      </c>
      <c r="E617" s="130">
        <v>16</v>
      </c>
      <c r="F617" s="132" t="e">
        <f t="shared" ca="1" si="52"/>
        <v>#N/A</v>
      </c>
      <c r="N617" s="132" t="e">
        <f t="shared" ca="1" si="54"/>
        <v>#N/A</v>
      </c>
      <c r="S617" s="132" t="e">
        <f t="shared" ca="1" si="55"/>
        <v>#N/A</v>
      </c>
      <c r="AH617" t="s">
        <v>856</v>
      </c>
      <c r="AI617">
        <v>3.8900000000000002E-4</v>
      </c>
    </row>
    <row r="618" spans="1:35">
      <c r="A618" s="130">
        <f t="shared" si="56"/>
        <v>11</v>
      </c>
      <c r="E618" s="130">
        <v>17</v>
      </c>
      <c r="F618" s="132" t="e">
        <f t="shared" ca="1" si="52"/>
        <v>#N/A</v>
      </c>
      <c r="N618" s="132" t="e">
        <f t="shared" ca="1" si="54"/>
        <v>#N/A</v>
      </c>
      <c r="S618" s="132" t="e">
        <f t="shared" ca="1" si="55"/>
        <v>#N/A</v>
      </c>
      <c r="AH618" t="s">
        <v>857</v>
      </c>
      <c r="AI618">
        <v>0</v>
      </c>
    </row>
    <row r="619" spans="1:35">
      <c r="A619" s="130">
        <f t="shared" si="56"/>
        <v>11</v>
      </c>
      <c r="E619" s="130">
        <v>18</v>
      </c>
      <c r="F619" s="132" t="e">
        <f t="shared" ca="1" si="52"/>
        <v>#N/A</v>
      </c>
      <c r="N619" s="132" t="e">
        <f t="shared" ca="1" si="54"/>
        <v>#N/A</v>
      </c>
      <c r="S619" s="132" t="e">
        <f t="shared" ca="1" si="55"/>
        <v>#N/A</v>
      </c>
      <c r="AH619" t="s">
        <v>858</v>
      </c>
      <c r="AI619">
        <v>2.61E-4</v>
      </c>
    </row>
    <row r="620" spans="1:35">
      <c r="A620" s="130">
        <f t="shared" si="56"/>
        <v>11</v>
      </c>
      <c r="E620" s="130">
        <v>19</v>
      </c>
      <c r="F620" s="132" t="e">
        <f t="shared" ca="1" si="52"/>
        <v>#N/A</v>
      </c>
      <c r="N620" s="132" t="e">
        <f t="shared" ca="1" si="54"/>
        <v>#N/A</v>
      </c>
      <c r="S620" s="132" t="e">
        <f t="shared" ca="1" si="55"/>
        <v>#N/A</v>
      </c>
      <c r="AH620" t="s">
        <v>859</v>
      </c>
      <c r="AI620">
        <v>3.3E-4</v>
      </c>
    </row>
    <row r="621" spans="1:35">
      <c r="A621" s="130">
        <f t="shared" si="56"/>
        <v>11</v>
      </c>
      <c r="E621" s="130">
        <v>20</v>
      </c>
      <c r="F621" s="132" t="e">
        <f t="shared" ca="1" si="52"/>
        <v>#N/A</v>
      </c>
      <c r="N621" s="132" t="e">
        <f t="shared" ca="1" si="54"/>
        <v>#N/A</v>
      </c>
      <c r="S621" s="132" t="e">
        <f t="shared" ca="1" si="55"/>
        <v>#N/A</v>
      </c>
      <c r="AH621" t="s">
        <v>860</v>
      </c>
      <c r="AI621">
        <v>4.8299999999999998E-4</v>
      </c>
    </row>
    <row r="622" spans="1:35">
      <c r="A622" s="130">
        <f t="shared" si="56"/>
        <v>11</v>
      </c>
      <c r="E622" s="130">
        <v>21</v>
      </c>
      <c r="F622" s="132" t="e">
        <f t="shared" ca="1" si="52"/>
        <v>#N/A</v>
      </c>
      <c r="N622" s="132" t="e">
        <f t="shared" ca="1" si="54"/>
        <v>#N/A</v>
      </c>
      <c r="S622" s="132" t="e">
        <f t="shared" ca="1" si="55"/>
        <v>#N/A</v>
      </c>
      <c r="AH622" t="s">
        <v>861</v>
      </c>
      <c r="AI622">
        <v>4.8700000000000002E-4</v>
      </c>
    </row>
    <row r="623" spans="1:35">
      <c r="A623" s="130">
        <f t="shared" si="56"/>
        <v>11</v>
      </c>
      <c r="E623" s="130">
        <v>22</v>
      </c>
      <c r="F623" s="132" t="e">
        <f t="shared" ca="1" si="52"/>
        <v>#N/A</v>
      </c>
      <c r="N623" s="132" t="e">
        <f t="shared" ca="1" si="54"/>
        <v>#N/A</v>
      </c>
      <c r="S623" s="132" t="e">
        <f t="shared" ca="1" si="55"/>
        <v>#N/A</v>
      </c>
      <c r="AH623" t="s">
        <v>862</v>
      </c>
      <c r="AI623">
        <v>5.0199999999999995E-4</v>
      </c>
    </row>
    <row r="624" spans="1:35">
      <c r="A624" s="130">
        <f t="shared" si="56"/>
        <v>11</v>
      </c>
      <c r="E624" s="130">
        <v>23</v>
      </c>
      <c r="F624" s="132" t="e">
        <f t="shared" ca="1" si="52"/>
        <v>#N/A</v>
      </c>
      <c r="N624" s="132" t="e">
        <f t="shared" ca="1" si="54"/>
        <v>#N/A</v>
      </c>
      <c r="S624" s="132" t="e">
        <f t="shared" ca="1" si="55"/>
        <v>#N/A</v>
      </c>
      <c r="AH624" t="s">
        <v>863</v>
      </c>
      <c r="AI624">
        <v>4.8299999999999998E-4</v>
      </c>
    </row>
    <row r="625" spans="1:35">
      <c r="A625" s="130">
        <f t="shared" si="56"/>
        <v>11</v>
      </c>
      <c r="E625" s="130">
        <v>24</v>
      </c>
      <c r="S625" s="132" t="e">
        <f t="shared" ca="1" si="55"/>
        <v>#N/A</v>
      </c>
      <c r="AH625" t="s">
        <v>864</v>
      </c>
      <c r="AI625">
        <v>3.88E-4</v>
      </c>
    </row>
    <row r="626" spans="1:35">
      <c r="A626" s="130">
        <f t="shared" si="56"/>
        <v>11</v>
      </c>
      <c r="E626" s="130">
        <v>25</v>
      </c>
      <c r="S626" s="132" t="e">
        <f t="shared" ca="1" si="55"/>
        <v>#N/A</v>
      </c>
      <c r="AH626" t="s">
        <v>865</v>
      </c>
      <c r="AI626">
        <v>0</v>
      </c>
    </row>
    <row r="627" spans="1:35">
      <c r="A627" s="130">
        <f t="shared" si="56"/>
        <v>11</v>
      </c>
      <c r="E627" s="130">
        <v>26</v>
      </c>
      <c r="S627" s="132" t="e">
        <f t="shared" ca="1" si="55"/>
        <v>#N/A</v>
      </c>
      <c r="AH627" t="s">
        <v>866</v>
      </c>
      <c r="AI627">
        <v>4.8999999999999998E-4</v>
      </c>
    </row>
    <row r="628" spans="1:35">
      <c r="A628" s="130">
        <f t="shared" si="56"/>
        <v>11</v>
      </c>
      <c r="E628" s="130">
        <v>27</v>
      </c>
      <c r="S628" s="132" t="e">
        <f t="shared" ca="1" si="55"/>
        <v>#N/A</v>
      </c>
      <c r="AH628" t="s">
        <v>867</v>
      </c>
      <c r="AI628">
        <v>8.6899999999999998E-4</v>
      </c>
    </row>
    <row r="629" spans="1:35">
      <c r="A629" s="130">
        <f t="shared" si="56"/>
        <v>11</v>
      </c>
      <c r="E629" s="130">
        <v>28</v>
      </c>
      <c r="S629" s="132" t="e">
        <f t="shared" ca="1" si="55"/>
        <v>#N/A</v>
      </c>
      <c r="AH629" t="s">
        <v>868</v>
      </c>
      <c r="AI629">
        <v>4.3600000000000003E-4</v>
      </c>
    </row>
    <row r="630" spans="1:35">
      <c r="A630" s="130">
        <f t="shared" si="56"/>
        <v>11</v>
      </c>
      <c r="E630" s="130">
        <v>29</v>
      </c>
      <c r="S630" s="132" t="e">
        <f t="shared" ca="1" si="55"/>
        <v>#N/A</v>
      </c>
      <c r="AH630" t="s">
        <v>869</v>
      </c>
      <c r="AI630">
        <v>4.7899999999999999E-4</v>
      </c>
    </row>
    <row r="631" spans="1:35">
      <c r="A631" s="130">
        <f t="shared" si="56"/>
        <v>11</v>
      </c>
      <c r="E631" s="130">
        <v>30</v>
      </c>
      <c r="S631" s="132" t="e">
        <f t="shared" ca="1" si="55"/>
        <v>#N/A</v>
      </c>
      <c r="AH631" t="s">
        <v>870</v>
      </c>
      <c r="AI631">
        <v>5.7899999999999998E-4</v>
      </c>
    </row>
    <row r="632" spans="1:35">
      <c r="A632" s="130">
        <f t="shared" si="56"/>
        <v>11</v>
      </c>
      <c r="E632" s="130">
        <v>31</v>
      </c>
      <c r="S632" s="132" t="e">
        <f t="shared" ca="1" si="55"/>
        <v>#N/A</v>
      </c>
      <c r="AH632" t="s">
        <v>871</v>
      </c>
      <c r="AI632">
        <v>5.0299999999999997E-4</v>
      </c>
    </row>
    <row r="633" spans="1:35">
      <c r="A633" s="130">
        <f t="shared" si="56"/>
        <v>11</v>
      </c>
      <c r="E633" s="130">
        <v>32</v>
      </c>
      <c r="S633" s="132" t="e">
        <f t="shared" ca="1" si="55"/>
        <v>#N/A</v>
      </c>
      <c r="AH633" t="s">
        <v>872</v>
      </c>
      <c r="AI633">
        <v>0</v>
      </c>
    </row>
    <row r="634" spans="1:35">
      <c r="A634" s="130">
        <f t="shared" si="56"/>
        <v>11</v>
      </c>
      <c r="E634" s="130">
        <v>33</v>
      </c>
      <c r="S634" s="132" t="e">
        <f t="shared" ca="1" si="55"/>
        <v>#N/A</v>
      </c>
      <c r="AH634" t="s">
        <v>873</v>
      </c>
      <c r="AI634">
        <v>3.2899999999999997E-4</v>
      </c>
    </row>
    <row r="635" spans="1:35">
      <c r="A635" s="130">
        <f t="shared" si="56"/>
        <v>11</v>
      </c>
      <c r="E635" s="130">
        <v>34</v>
      </c>
      <c r="S635" s="132" t="e">
        <f t="shared" ca="1" si="55"/>
        <v>#N/A</v>
      </c>
      <c r="AH635" t="s">
        <v>874</v>
      </c>
      <c r="AI635">
        <v>4.35E-4</v>
      </c>
    </row>
    <row r="636" spans="1:35">
      <c r="A636" s="130">
        <f t="shared" si="56"/>
        <v>11</v>
      </c>
      <c r="E636" s="130">
        <v>35</v>
      </c>
      <c r="S636" s="132" t="e">
        <f t="shared" ca="1" si="55"/>
        <v>#N/A</v>
      </c>
      <c r="AH636" t="s">
        <v>875</v>
      </c>
      <c r="AI636">
        <v>6.3500000000000004E-4</v>
      </c>
    </row>
    <row r="637" spans="1:35">
      <c r="A637" s="130">
        <f t="shared" si="56"/>
        <v>11</v>
      </c>
      <c r="E637" s="130">
        <v>36</v>
      </c>
      <c r="S637" s="132" t="e">
        <f t="shared" ca="1" si="55"/>
        <v>#N/A</v>
      </c>
      <c r="AH637" t="s">
        <v>876</v>
      </c>
      <c r="AI637">
        <v>3.8900000000000002E-4</v>
      </c>
    </row>
    <row r="638" spans="1:35">
      <c r="A638" s="130">
        <f t="shared" si="56"/>
        <v>11</v>
      </c>
      <c r="E638" s="130">
        <v>37</v>
      </c>
      <c r="S638" s="132" t="e">
        <f t="shared" ca="1" si="55"/>
        <v>#N/A</v>
      </c>
      <c r="AH638" t="s">
        <v>877</v>
      </c>
      <c r="AI638">
        <v>5.2899999999999996E-4</v>
      </c>
    </row>
    <row r="639" spans="1:35">
      <c r="A639" s="130">
        <f t="shared" si="56"/>
        <v>11</v>
      </c>
      <c r="E639" s="130">
        <v>38</v>
      </c>
      <c r="S639" s="132" t="e">
        <f t="shared" ca="1" si="55"/>
        <v>#N/A</v>
      </c>
      <c r="AH639" t="s">
        <v>878</v>
      </c>
      <c r="AI639">
        <v>4.95E-4</v>
      </c>
    </row>
    <row r="640" spans="1:35">
      <c r="A640" s="130">
        <f t="shared" si="56"/>
        <v>11</v>
      </c>
      <c r="E640" s="130">
        <v>39</v>
      </c>
      <c r="S640" s="132" t="e">
        <f t="shared" ca="1" si="55"/>
        <v>#N/A</v>
      </c>
      <c r="AH640" t="s">
        <v>879</v>
      </c>
      <c r="AI640">
        <v>4.2700000000000002E-4</v>
      </c>
    </row>
    <row r="641" spans="1:35">
      <c r="A641" s="130">
        <f t="shared" si="56"/>
        <v>11</v>
      </c>
      <c r="E641" s="130">
        <v>40</v>
      </c>
      <c r="S641" s="132" t="e">
        <f t="shared" ca="1" si="55"/>
        <v>#N/A</v>
      </c>
      <c r="AH641" t="s">
        <v>880</v>
      </c>
      <c r="AI641">
        <v>5.04E-4</v>
      </c>
    </row>
    <row r="642" spans="1:35">
      <c r="A642" s="130">
        <f t="shared" si="56"/>
        <v>11</v>
      </c>
      <c r="E642" s="130">
        <v>41</v>
      </c>
      <c r="S642" s="132" t="e">
        <f t="shared" ca="1" si="55"/>
        <v>#N/A</v>
      </c>
      <c r="AH642" t="s">
        <v>881</v>
      </c>
      <c r="AI642">
        <v>5.5500000000000005E-4</v>
      </c>
    </row>
    <row r="643" spans="1:35">
      <c r="A643" s="130">
        <f t="shared" si="56"/>
        <v>11</v>
      </c>
      <c r="E643" s="130">
        <v>42</v>
      </c>
      <c r="S643" s="132" t="e">
        <f t="shared" ca="1" si="55"/>
        <v>#N/A</v>
      </c>
      <c r="AH643" t="s">
        <v>882</v>
      </c>
      <c r="AI643">
        <v>5.0500000000000002E-4</v>
      </c>
    </row>
    <row r="644" spans="1:35">
      <c r="A644" s="130">
        <f t="shared" si="56"/>
        <v>11</v>
      </c>
      <c r="E644" s="130">
        <v>43</v>
      </c>
      <c r="S644" s="132" t="e">
        <f t="shared" ca="1" si="55"/>
        <v>#N/A</v>
      </c>
      <c r="AH644" t="s">
        <v>883</v>
      </c>
      <c r="AI644">
        <v>4.06E-4</v>
      </c>
    </row>
    <row r="645" spans="1:35">
      <c r="A645" s="130">
        <f t="shared" si="56"/>
        <v>11</v>
      </c>
      <c r="E645" s="130">
        <v>44</v>
      </c>
      <c r="S645" s="132" t="e">
        <f t="shared" ca="1" si="55"/>
        <v>#N/A</v>
      </c>
      <c r="AH645" t="s">
        <v>884</v>
      </c>
      <c r="AI645">
        <v>5.3700000000000004E-4</v>
      </c>
    </row>
    <row r="646" spans="1:35">
      <c r="A646" s="130">
        <f t="shared" si="56"/>
        <v>11</v>
      </c>
      <c r="E646" s="130">
        <v>45</v>
      </c>
      <c r="S646" s="132" t="e">
        <f t="shared" ca="1" si="55"/>
        <v>#N/A</v>
      </c>
      <c r="AH646" t="s">
        <v>885</v>
      </c>
      <c r="AI646">
        <v>4.8999999999999998E-4</v>
      </c>
    </row>
    <row r="647" spans="1:35">
      <c r="A647" s="130">
        <f t="shared" si="56"/>
        <v>11</v>
      </c>
      <c r="E647" s="130">
        <v>46</v>
      </c>
      <c r="S647" s="132" t="e">
        <f t="shared" ca="1" si="55"/>
        <v>#N/A</v>
      </c>
      <c r="AH647" t="s">
        <v>886</v>
      </c>
      <c r="AI647">
        <v>0</v>
      </c>
    </row>
    <row r="648" spans="1:35">
      <c r="A648" s="130">
        <f t="shared" si="56"/>
        <v>11</v>
      </c>
      <c r="E648" s="130">
        <v>47</v>
      </c>
      <c r="S648" s="132" t="e">
        <f t="shared" ca="1" si="55"/>
        <v>#N/A</v>
      </c>
      <c r="AH648" t="s">
        <v>887</v>
      </c>
      <c r="AI648">
        <v>4.57E-4</v>
      </c>
    </row>
    <row r="649" spans="1:35">
      <c r="A649" s="130">
        <f t="shared" si="56"/>
        <v>11</v>
      </c>
      <c r="E649" s="130">
        <v>48</v>
      </c>
      <c r="S649" s="132" t="e">
        <f t="shared" ca="1" si="55"/>
        <v>#N/A</v>
      </c>
      <c r="AH649" t="s">
        <v>888</v>
      </c>
      <c r="AI649">
        <v>4.6999999999999997E-5</v>
      </c>
    </row>
    <row r="650" spans="1:35">
      <c r="A650" s="130">
        <f t="shared" si="56"/>
        <v>11</v>
      </c>
      <c r="E650" s="130">
        <v>49</v>
      </c>
      <c r="S650" s="132" t="e">
        <f t="shared" ca="1" si="55"/>
        <v>#N/A</v>
      </c>
      <c r="AH650" t="s">
        <v>889</v>
      </c>
      <c r="AI650">
        <v>3.6400000000000001E-4</v>
      </c>
    </row>
    <row r="651" spans="1:35">
      <c r="A651" s="130">
        <f t="shared" si="56"/>
        <v>11</v>
      </c>
      <c r="E651" s="130">
        <v>50</v>
      </c>
      <c r="S651" s="132" t="e">
        <f t="shared" ca="1" si="55"/>
        <v>#N/A</v>
      </c>
      <c r="AH651" t="s">
        <v>890</v>
      </c>
      <c r="AI651">
        <v>0</v>
      </c>
    </row>
    <row r="652" spans="1:35">
      <c r="A652" s="130">
        <f t="shared" si="56"/>
        <v>11</v>
      </c>
      <c r="E652" s="130">
        <v>51</v>
      </c>
      <c r="S652" s="132" t="e">
        <f t="shared" ca="1" si="55"/>
        <v>#N/A</v>
      </c>
      <c r="AH652" t="s">
        <v>891</v>
      </c>
      <c r="AI652">
        <v>0</v>
      </c>
    </row>
    <row r="653" spans="1:35">
      <c r="A653" s="130">
        <f t="shared" si="56"/>
        <v>11</v>
      </c>
      <c r="E653" s="130">
        <v>52</v>
      </c>
      <c r="S653" s="132" t="e">
        <f t="shared" ca="1" si="55"/>
        <v>#N/A</v>
      </c>
      <c r="AH653" t="s">
        <v>892</v>
      </c>
      <c r="AI653">
        <v>2.7700000000000001E-4</v>
      </c>
    </row>
    <row r="654" spans="1:35">
      <c r="AH654" t="s">
        <v>893</v>
      </c>
      <c r="AI654">
        <v>4.5800000000000002E-4</v>
      </c>
    </row>
    <row r="655" spans="1:35">
      <c r="AH655" t="s">
        <v>894</v>
      </c>
      <c r="AI655">
        <v>4.9399999999999997E-4</v>
      </c>
    </row>
    <row r="656" spans="1:35">
      <c r="AH656" t="s">
        <v>895</v>
      </c>
      <c r="AI656">
        <v>4.8299999999999998E-4</v>
      </c>
    </row>
    <row r="657" spans="1:35">
      <c r="AH657" t="s">
        <v>896</v>
      </c>
      <c r="AI657">
        <v>3.6000000000000002E-4</v>
      </c>
    </row>
    <row r="658" spans="1:35">
      <c r="AH658" t="s">
        <v>897</v>
      </c>
      <c r="AI658">
        <v>0</v>
      </c>
    </row>
    <row r="659" spans="1:35">
      <c r="AH659" t="s">
        <v>898</v>
      </c>
      <c r="AI659">
        <v>4.2299999999999998E-4</v>
      </c>
    </row>
    <row r="660" spans="1:35">
      <c r="AH660" t="s">
        <v>899</v>
      </c>
      <c r="AI660" t="s">
        <v>308</v>
      </c>
    </row>
    <row r="661" spans="1:35">
      <c r="AH661" t="s">
        <v>900</v>
      </c>
      <c r="AI661">
        <v>6.3199999999999997E-4</v>
      </c>
    </row>
    <row r="662" spans="1:35">
      <c r="A662" s="130">
        <f>(ROW()+58)/60</f>
        <v>12</v>
      </c>
      <c r="B662" s="131" t="str">
        <f ca="1">INDIRECT("select!E"&amp;TEXT($B$1+A662,"#"))</f>
        <v>achat</v>
      </c>
      <c r="C662" s="130" t="e">
        <f ca="1">VLOOKUP(B662,$A$3181:$D$3190,4,0)</f>
        <v>#N/A</v>
      </c>
      <c r="D662" s="130" t="e">
        <f ca="1">VLOOKUP(B662,$A$3181:$D$3190,3,0)</f>
        <v>#N/A</v>
      </c>
      <c r="E662" s="130">
        <v>1</v>
      </c>
      <c r="F662" s="132" t="e">
        <f t="shared" ref="F662:F684" ca="1" si="57">IF(E662&lt;=INDIRECT("D$"&amp;TEXT(ROW()-E662+1,"#")),INDIRECT("E$"&amp;TEXT($F$1+INDIRECT("C$"&amp;TEXT(ROW()-E662+1,"#"))+E662-1,"#")),"")</f>
        <v>#N/A</v>
      </c>
      <c r="G662" s="131" t="str">
        <f ca="1">INDIRECT("select!G"&amp;TEXT($B$1+A662,"#"))</f>
        <v>Machine polyvalente</v>
      </c>
      <c r="H662" s="130" t="e">
        <f ca="1">VLOOKUP(G662,E$3181:G$3219,3,0)</f>
        <v>#N/A</v>
      </c>
      <c r="I662" s="130" t="e">
        <f ca="1">VLOOKUP(G662,E$3181:G$3219,2,0)</f>
        <v>#N/A</v>
      </c>
      <c r="J662" s="132" t="e">
        <f t="shared" ref="J662:J670" ca="1" si="58">IF(E662&lt;=INDIRECT("I$"&amp;TEXT(ROW()-E662+1,"#")),INDIRECT("H$"&amp;TEXT($F$1+INDIRECT("H$"&amp;TEXT(ROW()-E662+1,"#"))+E662-1,"#")),"")</f>
        <v>#N/A</v>
      </c>
      <c r="K662" s="133" t="str">
        <f ca="1">INDIRECT("select!H"&amp;TEXT($B$1+A662,"#"))</f>
        <v>Machine polyvalente</v>
      </c>
      <c r="L662" s="130" t="e">
        <f ca="1">VLOOKUP(K662,H$3181:J$3287,3,0)</f>
        <v>#N/A</v>
      </c>
      <c r="M662" s="130" t="e">
        <f ca="1">VLOOKUP(K662,H$3181:J$3287,2,0)</f>
        <v>#N/A</v>
      </c>
      <c r="N662" s="132" t="e">
        <f t="shared" ref="N662:N684" ca="1" si="59">IF(E662&lt;=INDIRECT("M$"&amp;TEXT(ROW()-E662+1,"#")),INDIRECT("K$"&amp;TEXT($F$1+INDIRECT("L$"&amp;TEXT(ROW()-E662+1,"#"))+E662-1,"#")),"")</f>
        <v>#N/A</v>
      </c>
      <c r="O662" s="133" t="str">
        <f ca="1">INDIRECT("select!I"&amp;TEXT($B$1+A662,"#"))</f>
        <v>Pompe/compresseur</v>
      </c>
      <c r="Q662" s="130" t="e">
        <f ca="1">VLOOKUP(O662,K$3181:O$3570,5,0)</f>
        <v>#N/A</v>
      </c>
      <c r="R662" s="130" t="e">
        <f ca="1">VLOOKUP(O662,K$3181:O$3570,4,0)</f>
        <v>#N/A</v>
      </c>
      <c r="S662" s="132" t="e">
        <f t="shared" ref="S662:S713" ca="1" si="60">IF(E662&lt;=INDIRECT("R$"&amp;TEXT(ROW()-E662+1,"#")),INDIRECT("P$"&amp;TEXT($F$1+INDIRECT("Q$"&amp;TEXT(ROW()-E662+1,"#"))+E662-1,"#")),"")</f>
        <v>#N/A</v>
      </c>
      <c r="T662" s="130" t="str">
        <f ca="1">IFERROR(VLOOKUP(O662,K$3181:O$3570,2,0),"")</f>
        <v/>
      </c>
      <c r="U662">
        <f ca="1">IFERROR(VLOOKUP(O662,K$3181:O$3570,3,0),0)</f>
        <v>0</v>
      </c>
      <c r="AH662" t="s">
        <v>901</v>
      </c>
      <c r="AI662">
        <v>5.1000000000000004E-4</v>
      </c>
    </row>
    <row r="663" spans="1:35">
      <c r="A663" s="130">
        <f t="shared" ref="A663:A713" si="61">A662</f>
        <v>12</v>
      </c>
      <c r="E663" s="130">
        <v>2</v>
      </c>
      <c r="F663" s="132" t="e">
        <f t="shared" ca="1" si="57"/>
        <v>#N/A</v>
      </c>
      <c r="J663" s="132" t="e">
        <f t="shared" ca="1" si="58"/>
        <v>#N/A</v>
      </c>
      <c r="N663" s="132" t="e">
        <f t="shared" ca="1" si="59"/>
        <v>#N/A</v>
      </c>
      <c r="S663" s="132" t="e">
        <f t="shared" ca="1" si="60"/>
        <v>#N/A</v>
      </c>
      <c r="AH663" t="s">
        <v>902</v>
      </c>
      <c r="AI663">
        <v>2.6400000000000002E-4</v>
      </c>
    </row>
    <row r="664" spans="1:35">
      <c r="A664" s="130">
        <f t="shared" si="61"/>
        <v>12</v>
      </c>
      <c r="E664" s="130">
        <v>3</v>
      </c>
      <c r="F664" s="132" t="e">
        <f t="shared" ca="1" si="57"/>
        <v>#N/A</v>
      </c>
      <c r="J664" s="132" t="e">
        <f t="shared" ca="1" si="58"/>
        <v>#N/A</v>
      </c>
      <c r="N664" s="132" t="e">
        <f t="shared" ca="1" si="59"/>
        <v>#N/A</v>
      </c>
      <c r="S664" s="132" t="e">
        <f t="shared" ca="1" si="60"/>
        <v>#N/A</v>
      </c>
      <c r="AH664" t="s">
        <v>903</v>
      </c>
      <c r="AI664">
        <v>0</v>
      </c>
    </row>
    <row r="665" spans="1:35">
      <c r="A665" s="130">
        <f t="shared" si="61"/>
        <v>12</v>
      </c>
      <c r="E665" s="130">
        <v>4</v>
      </c>
      <c r="F665" s="132" t="e">
        <f t="shared" ca="1" si="57"/>
        <v>#N/A</v>
      </c>
      <c r="J665" s="132" t="e">
        <f t="shared" ca="1" si="58"/>
        <v>#N/A</v>
      </c>
      <c r="N665" s="132" t="e">
        <f t="shared" ca="1" si="59"/>
        <v>#N/A</v>
      </c>
      <c r="S665" s="132" t="e">
        <f t="shared" ca="1" si="60"/>
        <v>#N/A</v>
      </c>
      <c r="AH665" t="s">
        <v>904</v>
      </c>
      <c r="AI665">
        <v>3.1799999999999998E-4</v>
      </c>
    </row>
    <row r="666" spans="1:35">
      <c r="A666" s="130">
        <f t="shared" si="61"/>
        <v>12</v>
      </c>
      <c r="E666" s="130">
        <v>5</v>
      </c>
      <c r="F666" s="132" t="e">
        <f t="shared" ca="1" si="57"/>
        <v>#N/A</v>
      </c>
      <c r="J666" s="132" t="e">
        <f t="shared" ca="1" si="58"/>
        <v>#N/A</v>
      </c>
      <c r="N666" s="132" t="e">
        <f t="shared" ca="1" si="59"/>
        <v>#N/A</v>
      </c>
      <c r="S666" s="132" t="e">
        <f t="shared" ca="1" si="60"/>
        <v>#N/A</v>
      </c>
      <c r="AH666" t="s">
        <v>905</v>
      </c>
      <c r="AI666">
        <v>5.3600000000000002E-4</v>
      </c>
    </row>
    <row r="667" spans="1:35">
      <c r="A667" s="130">
        <f t="shared" si="61"/>
        <v>12</v>
      </c>
      <c r="E667" s="130">
        <v>6</v>
      </c>
      <c r="F667" s="132" t="e">
        <f t="shared" ca="1" si="57"/>
        <v>#N/A</v>
      </c>
      <c r="J667" s="132" t="e">
        <f t="shared" ca="1" si="58"/>
        <v>#N/A</v>
      </c>
      <c r="N667" s="132" t="e">
        <f t="shared" ca="1" si="59"/>
        <v>#N/A</v>
      </c>
      <c r="S667" s="132" t="e">
        <f t="shared" ca="1" si="60"/>
        <v>#N/A</v>
      </c>
      <c r="AH667" t="s">
        <v>906</v>
      </c>
      <c r="AI667">
        <v>3.3500000000000001E-4</v>
      </c>
    </row>
    <row r="668" spans="1:35">
      <c r="A668" s="130">
        <f t="shared" si="61"/>
        <v>12</v>
      </c>
      <c r="E668" s="130">
        <v>7</v>
      </c>
      <c r="F668" s="132" t="e">
        <f t="shared" ca="1" si="57"/>
        <v>#N/A</v>
      </c>
      <c r="J668" s="132" t="e">
        <f t="shared" ca="1" si="58"/>
        <v>#N/A</v>
      </c>
      <c r="N668" s="132" t="e">
        <f t="shared" ca="1" si="59"/>
        <v>#N/A</v>
      </c>
      <c r="S668" s="132" t="e">
        <f t="shared" ca="1" si="60"/>
        <v>#N/A</v>
      </c>
      <c r="AH668" t="s">
        <v>907</v>
      </c>
      <c r="AI668">
        <v>3.3399999999999999E-4</v>
      </c>
    </row>
    <row r="669" spans="1:35">
      <c r="A669" s="130">
        <f t="shared" si="61"/>
        <v>12</v>
      </c>
      <c r="E669" s="130">
        <v>8</v>
      </c>
      <c r="F669" s="132" t="e">
        <f t="shared" ca="1" si="57"/>
        <v>#N/A</v>
      </c>
      <c r="J669" s="132" t="e">
        <f t="shared" ca="1" si="58"/>
        <v>#N/A</v>
      </c>
      <c r="N669" s="132" t="e">
        <f t="shared" ca="1" si="59"/>
        <v>#N/A</v>
      </c>
      <c r="S669" s="132" t="e">
        <f t="shared" ca="1" si="60"/>
        <v>#N/A</v>
      </c>
      <c r="AH669" t="s">
        <v>908</v>
      </c>
      <c r="AI669">
        <v>4.8299999999999998E-4</v>
      </c>
    </row>
    <row r="670" spans="1:35">
      <c r="A670" s="130">
        <f t="shared" si="61"/>
        <v>12</v>
      </c>
      <c r="E670" s="130">
        <v>9</v>
      </c>
      <c r="F670" s="132" t="e">
        <f t="shared" ca="1" si="57"/>
        <v>#N/A</v>
      </c>
      <c r="J670" s="132" t="e">
        <f t="shared" ca="1" si="58"/>
        <v>#N/A</v>
      </c>
      <c r="N670" s="132" t="e">
        <f t="shared" ca="1" si="59"/>
        <v>#N/A</v>
      </c>
      <c r="S670" s="132" t="e">
        <f t="shared" ca="1" si="60"/>
        <v>#N/A</v>
      </c>
      <c r="AH670" t="s">
        <v>909</v>
      </c>
      <c r="AI670">
        <v>3.2400000000000001E-4</v>
      </c>
    </row>
    <row r="671" spans="1:35">
      <c r="A671" s="130">
        <f t="shared" si="61"/>
        <v>12</v>
      </c>
      <c r="E671" s="130">
        <v>10</v>
      </c>
      <c r="F671" s="132" t="e">
        <f t="shared" ca="1" si="57"/>
        <v>#N/A</v>
      </c>
      <c r="N671" s="132" t="e">
        <f t="shared" ca="1" si="59"/>
        <v>#N/A</v>
      </c>
      <c r="S671" s="132" t="e">
        <f t="shared" ca="1" si="60"/>
        <v>#N/A</v>
      </c>
      <c r="AH671" t="s">
        <v>910</v>
      </c>
      <c r="AI671">
        <v>5.5099999999999995E-4</v>
      </c>
    </row>
    <row r="672" spans="1:35">
      <c r="A672" s="130">
        <f t="shared" si="61"/>
        <v>12</v>
      </c>
      <c r="E672" s="130">
        <v>11</v>
      </c>
      <c r="F672" s="132" t="e">
        <f t="shared" ca="1" si="57"/>
        <v>#N/A</v>
      </c>
      <c r="N672" s="132" t="e">
        <f t="shared" ca="1" si="59"/>
        <v>#N/A</v>
      </c>
      <c r="S672" s="132" t="e">
        <f t="shared" ca="1" si="60"/>
        <v>#N/A</v>
      </c>
      <c r="AH672" t="s">
        <v>911</v>
      </c>
      <c r="AI672">
        <v>4.5600000000000003E-4</v>
      </c>
    </row>
    <row r="673" spans="1:35">
      <c r="A673" s="130">
        <f t="shared" si="61"/>
        <v>12</v>
      </c>
      <c r="E673" s="130">
        <v>12</v>
      </c>
      <c r="F673" s="132" t="e">
        <f t="shared" ca="1" si="57"/>
        <v>#N/A</v>
      </c>
      <c r="N673" s="132" t="e">
        <f t="shared" ca="1" si="59"/>
        <v>#N/A</v>
      </c>
      <c r="S673" s="132" t="e">
        <f t="shared" ca="1" si="60"/>
        <v>#N/A</v>
      </c>
      <c r="AH673" t="s">
        <v>912</v>
      </c>
      <c r="AI673">
        <v>4.2900000000000002E-4</v>
      </c>
    </row>
    <row r="674" spans="1:35">
      <c r="A674" s="130">
        <f t="shared" si="61"/>
        <v>12</v>
      </c>
      <c r="E674" s="130">
        <v>13</v>
      </c>
      <c r="F674" s="132" t="e">
        <f t="shared" ca="1" si="57"/>
        <v>#N/A</v>
      </c>
      <c r="N674" s="132" t="e">
        <f t="shared" ca="1" si="59"/>
        <v>#N/A</v>
      </c>
      <c r="S674" s="132" t="e">
        <f t="shared" ca="1" si="60"/>
        <v>#N/A</v>
      </c>
      <c r="AH674" t="s">
        <v>913</v>
      </c>
      <c r="AI674">
        <v>4.8799999999999999E-4</v>
      </c>
    </row>
    <row r="675" spans="1:35">
      <c r="A675" s="130">
        <f t="shared" si="61"/>
        <v>12</v>
      </c>
      <c r="E675" s="130">
        <v>14</v>
      </c>
      <c r="F675" s="132" t="e">
        <f t="shared" ca="1" si="57"/>
        <v>#N/A</v>
      </c>
      <c r="N675" s="132" t="e">
        <f t="shared" ca="1" si="59"/>
        <v>#N/A</v>
      </c>
      <c r="S675" s="132" t="e">
        <f t="shared" ca="1" si="60"/>
        <v>#N/A</v>
      </c>
      <c r="AH675" t="s">
        <v>914</v>
      </c>
      <c r="AI675">
        <v>5.2099999999999998E-4</v>
      </c>
    </row>
    <row r="676" spans="1:35">
      <c r="A676" s="130">
        <f t="shared" si="61"/>
        <v>12</v>
      </c>
      <c r="E676" s="130">
        <v>15</v>
      </c>
      <c r="F676" s="132" t="e">
        <f t="shared" ca="1" si="57"/>
        <v>#N/A</v>
      </c>
      <c r="N676" s="132" t="e">
        <f t="shared" ca="1" si="59"/>
        <v>#N/A</v>
      </c>
      <c r="S676" s="132" t="e">
        <f t="shared" ca="1" si="60"/>
        <v>#N/A</v>
      </c>
      <c r="AH676" t="s">
        <v>915</v>
      </c>
      <c r="AI676">
        <v>5.5400000000000002E-4</v>
      </c>
    </row>
    <row r="677" spans="1:35">
      <c r="A677" s="130">
        <f t="shared" si="61"/>
        <v>12</v>
      </c>
      <c r="E677" s="130">
        <v>16</v>
      </c>
      <c r="F677" s="132" t="e">
        <f t="shared" ca="1" si="57"/>
        <v>#N/A</v>
      </c>
      <c r="N677" s="132" t="e">
        <f t="shared" ca="1" si="59"/>
        <v>#N/A</v>
      </c>
      <c r="S677" s="132" t="e">
        <f t="shared" ca="1" si="60"/>
        <v>#N/A</v>
      </c>
      <c r="AH677" t="s">
        <v>916</v>
      </c>
      <c r="AI677">
        <v>4.1199999999999999E-4</v>
      </c>
    </row>
    <row r="678" spans="1:35">
      <c r="A678" s="130">
        <f t="shared" si="61"/>
        <v>12</v>
      </c>
      <c r="E678" s="130">
        <v>17</v>
      </c>
      <c r="F678" s="132" t="e">
        <f t="shared" ca="1" si="57"/>
        <v>#N/A</v>
      </c>
      <c r="N678" s="132" t="e">
        <f t="shared" ca="1" si="59"/>
        <v>#N/A</v>
      </c>
      <c r="S678" s="132" t="e">
        <f t="shared" ca="1" si="60"/>
        <v>#N/A</v>
      </c>
      <c r="AH678" t="s">
        <v>917</v>
      </c>
      <c r="AI678">
        <v>3.4200000000000002E-4</v>
      </c>
    </row>
    <row r="679" spans="1:35">
      <c r="A679" s="130">
        <f t="shared" si="61"/>
        <v>12</v>
      </c>
      <c r="E679" s="130">
        <v>18</v>
      </c>
      <c r="F679" s="132" t="e">
        <f t="shared" ca="1" si="57"/>
        <v>#N/A</v>
      </c>
      <c r="N679" s="132" t="e">
        <f t="shared" ca="1" si="59"/>
        <v>#N/A</v>
      </c>
      <c r="S679" s="132" t="e">
        <f t="shared" ca="1" si="60"/>
        <v>#N/A</v>
      </c>
      <c r="AH679" t="s">
        <v>918</v>
      </c>
      <c r="AI679">
        <v>4.6799999999999999E-4</v>
      </c>
    </row>
    <row r="680" spans="1:35">
      <c r="A680" s="130">
        <f t="shared" si="61"/>
        <v>12</v>
      </c>
      <c r="E680" s="130">
        <v>19</v>
      </c>
      <c r="F680" s="132" t="e">
        <f t="shared" ca="1" si="57"/>
        <v>#N/A</v>
      </c>
      <c r="N680" s="132" t="e">
        <f t="shared" ca="1" si="59"/>
        <v>#N/A</v>
      </c>
      <c r="S680" s="132" t="e">
        <f t="shared" ca="1" si="60"/>
        <v>#N/A</v>
      </c>
      <c r="AH680" t="s">
        <v>919</v>
      </c>
      <c r="AI680">
        <v>3.9199999999999999E-4</v>
      </c>
    </row>
    <row r="681" spans="1:35">
      <c r="A681" s="130">
        <f t="shared" si="61"/>
        <v>12</v>
      </c>
      <c r="E681" s="130">
        <v>20</v>
      </c>
      <c r="F681" s="132" t="e">
        <f t="shared" ca="1" si="57"/>
        <v>#N/A</v>
      </c>
      <c r="N681" s="132" t="e">
        <f t="shared" ca="1" si="59"/>
        <v>#N/A</v>
      </c>
      <c r="S681" s="132" t="e">
        <f t="shared" ca="1" si="60"/>
        <v>#N/A</v>
      </c>
      <c r="AH681" t="s">
        <v>920</v>
      </c>
      <c r="AI681">
        <v>4.1399999999999998E-4</v>
      </c>
    </row>
    <row r="682" spans="1:35">
      <c r="A682" s="130">
        <f t="shared" si="61"/>
        <v>12</v>
      </c>
      <c r="E682" s="130">
        <v>21</v>
      </c>
      <c r="F682" s="132" t="e">
        <f t="shared" ca="1" si="57"/>
        <v>#N/A</v>
      </c>
      <c r="N682" s="132" t="e">
        <f t="shared" ca="1" si="59"/>
        <v>#N/A</v>
      </c>
      <c r="S682" s="132" t="e">
        <f t="shared" ca="1" si="60"/>
        <v>#N/A</v>
      </c>
      <c r="AH682" t="s">
        <v>921</v>
      </c>
      <c r="AI682">
        <v>6.7000000000000002E-4</v>
      </c>
    </row>
    <row r="683" spans="1:35">
      <c r="A683" s="130">
        <f t="shared" si="61"/>
        <v>12</v>
      </c>
      <c r="E683" s="130">
        <v>22</v>
      </c>
      <c r="F683" s="132" t="e">
        <f t="shared" ca="1" si="57"/>
        <v>#N/A</v>
      </c>
      <c r="N683" s="132" t="e">
        <f t="shared" ca="1" si="59"/>
        <v>#N/A</v>
      </c>
      <c r="S683" s="132" t="e">
        <f t="shared" ca="1" si="60"/>
        <v>#N/A</v>
      </c>
      <c r="AH683" t="s">
        <v>922</v>
      </c>
      <c r="AI683">
        <v>5.2999999999999998E-4</v>
      </c>
    </row>
    <row r="684" spans="1:35">
      <c r="A684" s="130">
        <f t="shared" si="61"/>
        <v>12</v>
      </c>
      <c r="E684" s="130">
        <v>23</v>
      </c>
      <c r="F684" s="132" t="e">
        <f t="shared" ca="1" si="57"/>
        <v>#N/A</v>
      </c>
      <c r="N684" s="132" t="e">
        <f t="shared" ca="1" si="59"/>
        <v>#N/A</v>
      </c>
      <c r="S684" s="132" t="e">
        <f t="shared" ca="1" si="60"/>
        <v>#N/A</v>
      </c>
      <c r="AH684" t="s">
        <v>923</v>
      </c>
      <c r="AI684">
        <v>4.73E-4</v>
      </c>
    </row>
    <row r="685" spans="1:35">
      <c r="A685" s="130">
        <f t="shared" si="61"/>
        <v>12</v>
      </c>
      <c r="E685" s="130">
        <v>24</v>
      </c>
      <c r="S685" s="132" t="e">
        <f t="shared" ca="1" si="60"/>
        <v>#N/A</v>
      </c>
      <c r="AH685" t="s">
        <v>924</v>
      </c>
      <c r="AI685">
        <v>3.9800000000000002E-4</v>
      </c>
    </row>
    <row r="686" spans="1:35">
      <c r="A686" s="130">
        <f t="shared" si="61"/>
        <v>12</v>
      </c>
      <c r="E686" s="130">
        <v>25</v>
      </c>
      <c r="S686" s="132" t="e">
        <f t="shared" ca="1" si="60"/>
        <v>#N/A</v>
      </c>
      <c r="AH686" t="s">
        <v>925</v>
      </c>
      <c r="AI686">
        <v>4.64E-4</v>
      </c>
    </row>
    <row r="687" spans="1:35">
      <c r="A687" s="130">
        <f t="shared" si="61"/>
        <v>12</v>
      </c>
      <c r="E687" s="130">
        <v>26</v>
      </c>
      <c r="S687" s="132" t="e">
        <f t="shared" ca="1" si="60"/>
        <v>#N/A</v>
      </c>
      <c r="AH687" t="s">
        <v>926</v>
      </c>
      <c r="AI687">
        <v>0</v>
      </c>
    </row>
    <row r="688" spans="1:35">
      <c r="A688" s="130">
        <f t="shared" si="61"/>
        <v>12</v>
      </c>
      <c r="E688" s="130">
        <v>27</v>
      </c>
      <c r="S688" s="132" t="e">
        <f t="shared" ca="1" si="60"/>
        <v>#N/A</v>
      </c>
      <c r="AH688" t="s">
        <v>927</v>
      </c>
      <c r="AI688">
        <v>6.4599999999999998E-4</v>
      </c>
    </row>
    <row r="689" spans="1:35">
      <c r="A689" s="130">
        <f t="shared" si="61"/>
        <v>12</v>
      </c>
      <c r="E689" s="130">
        <v>28</v>
      </c>
      <c r="S689" s="132" t="e">
        <f t="shared" ca="1" si="60"/>
        <v>#N/A</v>
      </c>
      <c r="AH689" t="s">
        <v>928</v>
      </c>
      <c r="AI689">
        <v>3.1E-4</v>
      </c>
    </row>
    <row r="690" spans="1:35">
      <c r="A690" s="130">
        <f t="shared" si="61"/>
        <v>12</v>
      </c>
      <c r="E690" s="130">
        <v>29</v>
      </c>
      <c r="S690" s="132" t="e">
        <f t="shared" ca="1" si="60"/>
        <v>#N/A</v>
      </c>
      <c r="AH690" t="s">
        <v>929</v>
      </c>
      <c r="AI690">
        <v>0</v>
      </c>
    </row>
    <row r="691" spans="1:35">
      <c r="A691" s="130">
        <f t="shared" si="61"/>
        <v>12</v>
      </c>
      <c r="E691" s="130">
        <v>30</v>
      </c>
      <c r="S691" s="132" t="e">
        <f t="shared" ca="1" si="60"/>
        <v>#N/A</v>
      </c>
      <c r="AH691" t="s">
        <v>930</v>
      </c>
      <c r="AI691">
        <v>3.1799999999999998E-4</v>
      </c>
    </row>
    <row r="692" spans="1:35">
      <c r="A692" s="130">
        <f t="shared" si="61"/>
        <v>12</v>
      </c>
      <c r="E692" s="130">
        <v>31</v>
      </c>
      <c r="S692" s="132" t="e">
        <f t="shared" ca="1" si="60"/>
        <v>#N/A</v>
      </c>
      <c r="AH692" t="s">
        <v>931</v>
      </c>
      <c r="AI692">
        <v>3.3E-4</v>
      </c>
    </row>
    <row r="693" spans="1:35">
      <c r="A693" s="130">
        <f t="shared" si="61"/>
        <v>12</v>
      </c>
      <c r="E693" s="130">
        <v>32</v>
      </c>
      <c r="S693" s="132" t="e">
        <f t="shared" ca="1" si="60"/>
        <v>#N/A</v>
      </c>
      <c r="AH693" t="s">
        <v>932</v>
      </c>
      <c r="AI693">
        <v>5.3700000000000004E-4</v>
      </c>
    </row>
    <row r="694" spans="1:35">
      <c r="A694" s="130">
        <f t="shared" si="61"/>
        <v>12</v>
      </c>
      <c r="E694" s="130">
        <v>33</v>
      </c>
      <c r="S694" s="132" t="e">
        <f t="shared" ca="1" si="60"/>
        <v>#N/A</v>
      </c>
      <c r="AH694" t="s">
        <v>933</v>
      </c>
      <c r="AI694">
        <v>4.64E-4</v>
      </c>
    </row>
    <row r="695" spans="1:35">
      <c r="A695" s="130">
        <f t="shared" si="61"/>
        <v>12</v>
      </c>
      <c r="E695" s="130">
        <v>34</v>
      </c>
      <c r="S695" s="132" t="e">
        <f t="shared" ca="1" si="60"/>
        <v>#N/A</v>
      </c>
      <c r="AH695" t="s">
        <v>934</v>
      </c>
      <c r="AI695">
        <v>5.1099999999999995E-4</v>
      </c>
    </row>
    <row r="696" spans="1:35">
      <c r="A696" s="130">
        <f t="shared" si="61"/>
        <v>12</v>
      </c>
      <c r="E696" s="130">
        <v>35</v>
      </c>
      <c r="S696" s="132" t="e">
        <f t="shared" ca="1" si="60"/>
        <v>#N/A</v>
      </c>
      <c r="AH696" t="s">
        <v>935</v>
      </c>
      <c r="AI696">
        <v>4.57E-4</v>
      </c>
    </row>
    <row r="697" spans="1:35">
      <c r="A697" s="130">
        <f t="shared" si="61"/>
        <v>12</v>
      </c>
      <c r="E697" s="130">
        <v>36</v>
      </c>
      <c r="S697" s="132" t="e">
        <f t="shared" ca="1" si="60"/>
        <v>#N/A</v>
      </c>
      <c r="AH697" t="s">
        <v>936</v>
      </c>
      <c r="AI697">
        <v>6.4300000000000002E-4</v>
      </c>
    </row>
    <row r="698" spans="1:35">
      <c r="A698" s="130">
        <f t="shared" si="61"/>
        <v>12</v>
      </c>
      <c r="E698" s="130">
        <v>37</v>
      </c>
      <c r="S698" s="132" t="e">
        <f t="shared" ca="1" si="60"/>
        <v>#N/A</v>
      </c>
      <c r="AH698" t="s">
        <v>937</v>
      </c>
      <c r="AI698">
        <v>0</v>
      </c>
    </row>
    <row r="699" spans="1:35">
      <c r="A699" s="130">
        <f t="shared" si="61"/>
        <v>12</v>
      </c>
      <c r="E699" s="130">
        <v>38</v>
      </c>
      <c r="S699" s="132" t="e">
        <f t="shared" ca="1" si="60"/>
        <v>#N/A</v>
      </c>
      <c r="AH699" t="s">
        <v>938</v>
      </c>
      <c r="AI699">
        <v>1E-4</v>
      </c>
    </row>
    <row r="700" spans="1:35">
      <c r="A700" s="130">
        <f t="shared" si="61"/>
        <v>12</v>
      </c>
      <c r="E700" s="130">
        <v>39</v>
      </c>
      <c r="S700" s="132" t="e">
        <f t="shared" ca="1" si="60"/>
        <v>#N/A</v>
      </c>
      <c r="AH700" t="s">
        <v>939</v>
      </c>
      <c r="AI700">
        <v>5.9400000000000002E-4</v>
      </c>
    </row>
    <row r="701" spans="1:35">
      <c r="A701" s="130">
        <f t="shared" si="61"/>
        <v>12</v>
      </c>
      <c r="E701" s="130">
        <v>40</v>
      </c>
      <c r="S701" s="132" t="e">
        <f t="shared" ca="1" si="60"/>
        <v>#N/A</v>
      </c>
      <c r="AH701" t="s">
        <v>940</v>
      </c>
      <c r="AI701">
        <v>5.5000000000000003E-4</v>
      </c>
    </row>
    <row r="702" spans="1:35">
      <c r="A702" s="130">
        <f t="shared" si="61"/>
        <v>12</v>
      </c>
      <c r="E702" s="130">
        <v>41</v>
      </c>
      <c r="S702" s="132" t="e">
        <f t="shared" ca="1" si="60"/>
        <v>#N/A</v>
      </c>
      <c r="AH702" t="s">
        <v>941</v>
      </c>
      <c r="AI702">
        <v>0</v>
      </c>
    </row>
    <row r="703" spans="1:35">
      <c r="A703" s="130">
        <f t="shared" si="61"/>
        <v>12</v>
      </c>
      <c r="E703" s="130">
        <v>42</v>
      </c>
      <c r="S703" s="132" t="e">
        <f t="shared" ca="1" si="60"/>
        <v>#N/A</v>
      </c>
      <c r="AH703" t="s">
        <v>942</v>
      </c>
      <c r="AI703">
        <v>4.6799999999999999E-4</v>
      </c>
    </row>
    <row r="704" spans="1:35">
      <c r="A704" s="130">
        <f t="shared" si="61"/>
        <v>12</v>
      </c>
      <c r="E704" s="130">
        <v>43</v>
      </c>
      <c r="S704" s="132" t="e">
        <f t="shared" ca="1" si="60"/>
        <v>#N/A</v>
      </c>
      <c r="AH704" t="s">
        <v>943</v>
      </c>
      <c r="AI704">
        <v>4.95E-4</v>
      </c>
    </row>
    <row r="705" spans="1:35">
      <c r="A705" s="130">
        <f t="shared" si="61"/>
        <v>12</v>
      </c>
      <c r="E705" s="130">
        <v>44</v>
      </c>
      <c r="S705" s="132" t="e">
        <f t="shared" ca="1" si="60"/>
        <v>#N/A</v>
      </c>
      <c r="AH705" t="s">
        <v>944</v>
      </c>
      <c r="AI705">
        <v>4.84E-4</v>
      </c>
    </row>
    <row r="706" spans="1:35">
      <c r="A706" s="130">
        <f t="shared" si="61"/>
        <v>12</v>
      </c>
      <c r="E706" s="130">
        <v>45</v>
      </c>
      <c r="S706" s="132" t="e">
        <f t="shared" ca="1" si="60"/>
        <v>#N/A</v>
      </c>
      <c r="AH706" t="s">
        <v>945</v>
      </c>
      <c r="AI706">
        <v>4.8500000000000003E-4</v>
      </c>
    </row>
    <row r="707" spans="1:35">
      <c r="A707" s="130">
        <f t="shared" si="61"/>
        <v>12</v>
      </c>
      <c r="E707" s="130">
        <v>46</v>
      </c>
      <c r="S707" s="132" t="e">
        <f t="shared" ca="1" si="60"/>
        <v>#N/A</v>
      </c>
      <c r="AH707" t="s">
        <v>946</v>
      </c>
      <c r="AI707">
        <v>4.7800000000000002E-4</v>
      </c>
    </row>
    <row r="708" spans="1:35">
      <c r="A708" s="130">
        <f t="shared" si="61"/>
        <v>12</v>
      </c>
      <c r="E708" s="130">
        <v>47</v>
      </c>
      <c r="S708" s="132" t="e">
        <f t="shared" ca="1" si="60"/>
        <v>#N/A</v>
      </c>
      <c r="AH708" t="s">
        <v>947</v>
      </c>
      <c r="AI708">
        <v>5.3300000000000005E-4</v>
      </c>
    </row>
    <row r="709" spans="1:35">
      <c r="A709" s="130">
        <f t="shared" si="61"/>
        <v>12</v>
      </c>
      <c r="E709" s="130">
        <v>48</v>
      </c>
      <c r="S709" s="132" t="e">
        <f t="shared" ca="1" si="60"/>
        <v>#N/A</v>
      </c>
      <c r="AH709" t="s">
        <v>948</v>
      </c>
      <c r="AI709">
        <v>4.17E-4</v>
      </c>
    </row>
    <row r="710" spans="1:35">
      <c r="A710" s="130">
        <f t="shared" si="61"/>
        <v>12</v>
      </c>
      <c r="E710" s="130">
        <v>49</v>
      </c>
      <c r="S710" s="132" t="e">
        <f t="shared" ca="1" si="60"/>
        <v>#N/A</v>
      </c>
      <c r="AH710" t="s">
        <v>949</v>
      </c>
      <c r="AI710">
        <v>5.3499999999999999E-4</v>
      </c>
    </row>
    <row r="711" spans="1:35">
      <c r="A711" s="130">
        <f t="shared" si="61"/>
        <v>12</v>
      </c>
      <c r="E711" s="130">
        <v>50</v>
      </c>
      <c r="S711" s="132" t="e">
        <f t="shared" ca="1" si="60"/>
        <v>#N/A</v>
      </c>
      <c r="AH711" t="s">
        <v>950</v>
      </c>
      <c r="AI711">
        <v>4.75E-4</v>
      </c>
    </row>
    <row r="712" spans="1:35">
      <c r="A712" s="130">
        <f t="shared" si="61"/>
        <v>12</v>
      </c>
      <c r="E712" s="130">
        <v>51</v>
      </c>
      <c r="S712" s="132" t="e">
        <f t="shared" ca="1" si="60"/>
        <v>#N/A</v>
      </c>
      <c r="AH712" t="s">
        <v>951</v>
      </c>
      <c r="AI712">
        <v>4.8899999999999996E-4</v>
      </c>
    </row>
    <row r="713" spans="1:35">
      <c r="A713" s="130">
        <f t="shared" si="61"/>
        <v>12</v>
      </c>
      <c r="E713" s="130">
        <v>52</v>
      </c>
      <c r="S713" s="132" t="e">
        <f t="shared" ca="1" si="60"/>
        <v>#N/A</v>
      </c>
      <c r="AH713" t="s">
        <v>952</v>
      </c>
      <c r="AI713">
        <v>4.0900000000000002E-4</v>
      </c>
    </row>
    <row r="714" spans="1:35">
      <c r="AH714" t="s">
        <v>953</v>
      </c>
      <c r="AI714">
        <v>4.6999999999999999E-4</v>
      </c>
    </row>
    <row r="715" spans="1:35">
      <c r="AH715" t="s">
        <v>954</v>
      </c>
      <c r="AI715">
        <v>7.0600000000000003E-4</v>
      </c>
    </row>
    <row r="716" spans="1:35">
      <c r="AH716" t="s">
        <v>955</v>
      </c>
      <c r="AI716">
        <v>6.7900000000000002E-4</v>
      </c>
    </row>
    <row r="717" spans="1:35">
      <c r="AH717" t="s">
        <v>956</v>
      </c>
      <c r="AI717">
        <v>0</v>
      </c>
    </row>
    <row r="718" spans="1:35">
      <c r="AH718" t="s">
        <v>957</v>
      </c>
      <c r="AI718">
        <v>4.4900000000000002E-4</v>
      </c>
    </row>
    <row r="719" spans="1:35">
      <c r="AH719" t="s">
        <v>958</v>
      </c>
      <c r="AI719">
        <v>4.2900000000000002E-4</v>
      </c>
    </row>
    <row r="720" spans="1:35">
      <c r="AH720" t="s">
        <v>959</v>
      </c>
      <c r="AI720">
        <v>5.1699999999999999E-4</v>
      </c>
    </row>
    <row r="721" spans="1:35">
      <c r="AH721" t="s">
        <v>960</v>
      </c>
      <c r="AI721">
        <v>4.1599999999999997E-4</v>
      </c>
    </row>
    <row r="722" spans="1:35">
      <c r="A722" s="130">
        <f>(ROW()+58)/60</f>
        <v>13</v>
      </c>
      <c r="B722" s="131">
        <f ca="1">INDIRECT("select!E"&amp;TEXT($B$1+A722,"#"))</f>
        <v>0</v>
      </c>
      <c r="C722" s="130" t="e">
        <f ca="1">VLOOKUP(B722,$A$3181:$D$3190,4,0)</f>
        <v>#N/A</v>
      </c>
      <c r="D722" s="130" t="e">
        <f ca="1">VLOOKUP(B722,$A$3181:$D$3190,3,0)</f>
        <v>#N/A</v>
      </c>
      <c r="E722" s="130">
        <v>1</v>
      </c>
      <c r="F722" s="132" t="e">
        <f t="shared" ref="F722:F744" ca="1" si="62">IF(E722&lt;=INDIRECT("D$"&amp;TEXT(ROW()-E722+1,"#")),INDIRECT("E$"&amp;TEXT($F$1+INDIRECT("C$"&amp;TEXT(ROW()-E722+1,"#"))+E722-1,"#")),"")</f>
        <v>#N/A</v>
      </c>
      <c r="G722" s="131">
        <f ca="1">INDIRECT("select!G"&amp;TEXT($B$1+A722,"#"))</f>
        <v>0</v>
      </c>
      <c r="H722" s="130" t="e">
        <f ca="1">VLOOKUP(G722,E$3181:G$3219,3,0)</f>
        <v>#N/A</v>
      </c>
      <c r="I722" s="130" t="e">
        <f ca="1">VLOOKUP(G722,E$3181:G$3219,2,0)</f>
        <v>#N/A</v>
      </c>
      <c r="J722" s="132" t="e">
        <f t="shared" ref="J722:J730" ca="1" si="63">IF(E722&lt;=INDIRECT("I$"&amp;TEXT(ROW()-E722+1,"#")),INDIRECT("H$"&amp;TEXT($F$1+INDIRECT("H$"&amp;TEXT(ROW()-E722+1,"#"))+E722-1,"#")),"")</f>
        <v>#N/A</v>
      </c>
      <c r="K722" s="133">
        <f ca="1">INDIRECT("select!H"&amp;TEXT($B$1+A722,"#"))</f>
        <v>0</v>
      </c>
      <c r="L722" s="130" t="e">
        <f ca="1">VLOOKUP(K722,H$3181:J$3287,3,0)</f>
        <v>#N/A</v>
      </c>
      <c r="M722" s="130" t="e">
        <f ca="1">VLOOKUP(K722,H$3181:J$3287,2,0)</f>
        <v>#N/A</v>
      </c>
      <c r="N722" s="132" t="e">
        <f t="shared" ref="N722:N744" ca="1" si="64">IF(E722&lt;=INDIRECT("M$"&amp;TEXT(ROW()-E722+1,"#")),INDIRECT("K$"&amp;TEXT($F$1+INDIRECT("L$"&amp;TEXT(ROW()-E722+1,"#"))+E722-1,"#")),"")</f>
        <v>#N/A</v>
      </c>
      <c r="O722" s="133">
        <f ca="1">INDIRECT("select!I"&amp;TEXT($B$1+A722,"#"))</f>
        <v>0</v>
      </c>
      <c r="Q722" s="130" t="e">
        <f ca="1">VLOOKUP(O722,K$3181:O$3570,5,0)</f>
        <v>#N/A</v>
      </c>
      <c r="R722" s="130" t="e">
        <f ca="1">VLOOKUP(O722,K$3181:O$3570,4,0)</f>
        <v>#N/A</v>
      </c>
      <c r="S722" s="132" t="e">
        <f t="shared" ref="S722:S773" ca="1" si="65">IF(E722&lt;=INDIRECT("R$"&amp;TEXT(ROW()-E722+1,"#")),INDIRECT("P$"&amp;TEXT($F$1+INDIRECT("Q$"&amp;TEXT(ROW()-E722+1,"#"))+E722-1,"#")),"")</f>
        <v>#N/A</v>
      </c>
      <c r="T722" s="130" t="str">
        <f ca="1">IFERROR(VLOOKUP(O722,K$3181:O$3570,2,0),"")</f>
        <v/>
      </c>
      <c r="U722">
        <f ca="1">IFERROR(VLOOKUP(O722,K$3181:O$3570,3,0),0)</f>
        <v>0</v>
      </c>
      <c r="AH722" t="s">
        <v>961</v>
      </c>
      <c r="AI722">
        <v>3.2499999999999999E-4</v>
      </c>
    </row>
    <row r="723" spans="1:35">
      <c r="A723" s="130">
        <f t="shared" ref="A723:A773" si="66">A722</f>
        <v>13</v>
      </c>
      <c r="E723" s="130">
        <v>2</v>
      </c>
      <c r="F723" s="132" t="e">
        <f t="shared" ca="1" si="62"/>
        <v>#N/A</v>
      </c>
      <c r="J723" s="132" t="e">
        <f t="shared" ca="1" si="63"/>
        <v>#N/A</v>
      </c>
      <c r="N723" s="132" t="e">
        <f t="shared" ca="1" si="64"/>
        <v>#N/A</v>
      </c>
      <c r="S723" s="132" t="e">
        <f t="shared" ca="1" si="65"/>
        <v>#N/A</v>
      </c>
      <c r="AH723" t="s">
        <v>962</v>
      </c>
      <c r="AI723">
        <v>4.6000000000000001E-4</v>
      </c>
    </row>
    <row r="724" spans="1:35">
      <c r="A724" s="130">
        <f t="shared" si="66"/>
        <v>13</v>
      </c>
      <c r="E724" s="130">
        <v>3</v>
      </c>
      <c r="F724" s="132" t="e">
        <f t="shared" ca="1" si="62"/>
        <v>#N/A</v>
      </c>
      <c r="J724" s="132" t="e">
        <f t="shared" ca="1" si="63"/>
        <v>#N/A</v>
      </c>
      <c r="N724" s="132" t="e">
        <f t="shared" ca="1" si="64"/>
        <v>#N/A</v>
      </c>
      <c r="S724" s="132" t="e">
        <f t="shared" ca="1" si="65"/>
        <v>#N/A</v>
      </c>
      <c r="AH724" t="s">
        <v>963</v>
      </c>
      <c r="AI724">
        <v>4.6700000000000002E-4</v>
      </c>
    </row>
    <row r="725" spans="1:35">
      <c r="A725" s="130">
        <f t="shared" si="66"/>
        <v>13</v>
      </c>
      <c r="E725" s="130">
        <v>4</v>
      </c>
      <c r="F725" s="132" t="e">
        <f t="shared" ca="1" si="62"/>
        <v>#N/A</v>
      </c>
      <c r="J725" s="132" t="e">
        <f t="shared" ca="1" si="63"/>
        <v>#N/A</v>
      </c>
      <c r="N725" s="132" t="e">
        <f t="shared" ca="1" si="64"/>
        <v>#N/A</v>
      </c>
      <c r="S725" s="132" t="e">
        <f t="shared" ca="1" si="65"/>
        <v>#N/A</v>
      </c>
      <c r="AH725" t="s">
        <v>964</v>
      </c>
      <c r="AI725">
        <v>3.9500000000000001E-4</v>
      </c>
    </row>
    <row r="726" spans="1:35">
      <c r="A726" s="130">
        <f t="shared" si="66"/>
        <v>13</v>
      </c>
      <c r="E726" s="130">
        <v>5</v>
      </c>
      <c r="F726" s="132" t="e">
        <f t="shared" ca="1" si="62"/>
        <v>#N/A</v>
      </c>
      <c r="J726" s="132" t="e">
        <f t="shared" ca="1" si="63"/>
        <v>#N/A</v>
      </c>
      <c r="N726" s="132" t="e">
        <f t="shared" ca="1" si="64"/>
        <v>#N/A</v>
      </c>
      <c r="S726" s="132" t="e">
        <f t="shared" ca="1" si="65"/>
        <v>#N/A</v>
      </c>
      <c r="AH726" t="s">
        <v>965</v>
      </c>
      <c r="AI726">
        <v>4.86E-4</v>
      </c>
    </row>
    <row r="727" spans="1:35">
      <c r="A727" s="130">
        <f t="shared" si="66"/>
        <v>13</v>
      </c>
      <c r="E727" s="130">
        <v>6</v>
      </c>
      <c r="F727" s="132" t="e">
        <f t="shared" ca="1" si="62"/>
        <v>#N/A</v>
      </c>
      <c r="J727" s="132" t="e">
        <f t="shared" ca="1" si="63"/>
        <v>#N/A</v>
      </c>
      <c r="N727" s="132" t="e">
        <f t="shared" ca="1" si="64"/>
        <v>#N/A</v>
      </c>
      <c r="S727" s="132" t="e">
        <f t="shared" ca="1" si="65"/>
        <v>#N/A</v>
      </c>
      <c r="AH727" t="s">
        <v>966</v>
      </c>
      <c r="AI727">
        <v>5.04E-4</v>
      </c>
    </row>
    <row r="728" spans="1:35">
      <c r="A728" s="130">
        <f t="shared" si="66"/>
        <v>13</v>
      </c>
      <c r="E728" s="130">
        <v>7</v>
      </c>
      <c r="F728" s="132" t="e">
        <f t="shared" ca="1" si="62"/>
        <v>#N/A</v>
      </c>
      <c r="J728" s="132" t="e">
        <f t="shared" ca="1" si="63"/>
        <v>#N/A</v>
      </c>
      <c r="N728" s="132" t="e">
        <f t="shared" ca="1" si="64"/>
        <v>#N/A</v>
      </c>
      <c r="S728" s="132" t="e">
        <f t="shared" ca="1" si="65"/>
        <v>#N/A</v>
      </c>
      <c r="AH728" t="s">
        <v>967</v>
      </c>
      <c r="AI728">
        <v>6.0800000000000003E-4</v>
      </c>
    </row>
    <row r="729" spans="1:35">
      <c r="A729" s="130">
        <f t="shared" si="66"/>
        <v>13</v>
      </c>
      <c r="E729" s="130">
        <v>8</v>
      </c>
      <c r="F729" s="132" t="e">
        <f t="shared" ca="1" si="62"/>
        <v>#N/A</v>
      </c>
      <c r="J729" s="132" t="e">
        <f t="shared" ca="1" si="63"/>
        <v>#N/A</v>
      </c>
      <c r="N729" s="132" t="e">
        <f t="shared" ca="1" si="64"/>
        <v>#N/A</v>
      </c>
      <c r="S729" s="132" t="e">
        <f t="shared" ca="1" si="65"/>
        <v>#N/A</v>
      </c>
      <c r="AH729" t="s">
        <v>968</v>
      </c>
      <c r="AI729">
        <v>5.2899999999999996E-4</v>
      </c>
    </row>
    <row r="730" spans="1:35">
      <c r="A730" s="130">
        <f t="shared" si="66"/>
        <v>13</v>
      </c>
      <c r="E730" s="130">
        <v>9</v>
      </c>
      <c r="F730" s="132" t="e">
        <f t="shared" ca="1" si="62"/>
        <v>#N/A</v>
      </c>
      <c r="J730" s="132" t="e">
        <f t="shared" ca="1" si="63"/>
        <v>#N/A</v>
      </c>
      <c r="N730" s="132" t="e">
        <f t="shared" ca="1" si="64"/>
        <v>#N/A</v>
      </c>
      <c r="S730" s="132" t="e">
        <f t="shared" ca="1" si="65"/>
        <v>#N/A</v>
      </c>
      <c r="AH730" t="s">
        <v>969</v>
      </c>
      <c r="AI730">
        <v>4.3899999999999999E-4</v>
      </c>
    </row>
    <row r="731" spans="1:35">
      <c r="A731" s="130">
        <f t="shared" si="66"/>
        <v>13</v>
      </c>
      <c r="E731" s="130">
        <v>10</v>
      </c>
      <c r="F731" s="132" t="e">
        <f t="shared" ca="1" si="62"/>
        <v>#N/A</v>
      </c>
      <c r="N731" s="132" t="e">
        <f t="shared" ca="1" si="64"/>
        <v>#N/A</v>
      </c>
      <c r="S731" s="132" t="e">
        <f t="shared" ca="1" si="65"/>
        <v>#N/A</v>
      </c>
      <c r="AH731" t="s">
        <v>970</v>
      </c>
      <c r="AI731">
        <v>4.0499999999999998E-4</v>
      </c>
    </row>
    <row r="732" spans="1:35">
      <c r="A732" s="130">
        <f t="shared" si="66"/>
        <v>13</v>
      </c>
      <c r="E732" s="130">
        <v>11</v>
      </c>
      <c r="F732" s="132" t="e">
        <f t="shared" ca="1" si="62"/>
        <v>#N/A</v>
      </c>
      <c r="N732" s="132" t="e">
        <f t="shared" ca="1" si="64"/>
        <v>#N/A</v>
      </c>
      <c r="S732" s="132" t="e">
        <f t="shared" ca="1" si="65"/>
        <v>#N/A</v>
      </c>
      <c r="AH732" t="s">
        <v>971</v>
      </c>
      <c r="AI732">
        <v>4.35E-4</v>
      </c>
    </row>
    <row r="733" spans="1:35">
      <c r="A733" s="130">
        <f t="shared" si="66"/>
        <v>13</v>
      </c>
      <c r="E733" s="130">
        <v>12</v>
      </c>
      <c r="F733" s="132" t="e">
        <f t="shared" ca="1" si="62"/>
        <v>#N/A</v>
      </c>
      <c r="N733" s="132" t="e">
        <f t="shared" ca="1" si="64"/>
        <v>#N/A</v>
      </c>
      <c r="S733" s="132" t="e">
        <f t="shared" ca="1" si="65"/>
        <v>#N/A</v>
      </c>
      <c r="AH733" t="s">
        <v>972</v>
      </c>
      <c r="AI733">
        <v>5.04E-4</v>
      </c>
    </row>
    <row r="734" spans="1:35">
      <c r="A734" s="130">
        <f t="shared" si="66"/>
        <v>13</v>
      </c>
      <c r="E734" s="130">
        <v>13</v>
      </c>
      <c r="F734" s="132" t="e">
        <f t="shared" ca="1" si="62"/>
        <v>#N/A</v>
      </c>
      <c r="N734" s="132" t="e">
        <f t="shared" ca="1" si="64"/>
        <v>#N/A</v>
      </c>
      <c r="S734" s="132" t="e">
        <f t="shared" ca="1" si="65"/>
        <v>#N/A</v>
      </c>
      <c r="AH734" t="s">
        <v>973</v>
      </c>
      <c r="AI734">
        <v>4.95E-4</v>
      </c>
    </row>
    <row r="735" spans="1:35">
      <c r="A735" s="130">
        <f t="shared" si="66"/>
        <v>13</v>
      </c>
      <c r="E735" s="130">
        <v>14</v>
      </c>
      <c r="F735" s="132" t="e">
        <f t="shared" ca="1" si="62"/>
        <v>#N/A</v>
      </c>
      <c r="N735" s="132" t="e">
        <f t="shared" ca="1" si="64"/>
        <v>#N/A</v>
      </c>
      <c r="S735" s="132" t="e">
        <f t="shared" ca="1" si="65"/>
        <v>#N/A</v>
      </c>
      <c r="AH735" t="s">
        <v>974</v>
      </c>
      <c r="AI735">
        <v>5.9599999999999996E-4</v>
      </c>
    </row>
    <row r="736" spans="1:35">
      <c r="A736" s="130">
        <f t="shared" si="66"/>
        <v>13</v>
      </c>
      <c r="E736" s="130">
        <v>15</v>
      </c>
      <c r="F736" s="132" t="e">
        <f t="shared" ca="1" si="62"/>
        <v>#N/A</v>
      </c>
      <c r="N736" s="132" t="e">
        <f t="shared" ca="1" si="64"/>
        <v>#N/A</v>
      </c>
      <c r="S736" s="132" t="e">
        <f t="shared" ca="1" si="65"/>
        <v>#N/A</v>
      </c>
      <c r="AH736" t="s">
        <v>975</v>
      </c>
      <c r="AI736">
        <v>5.6599999999999999E-4</v>
      </c>
    </row>
    <row r="737" spans="1:35">
      <c r="A737" s="130">
        <f t="shared" si="66"/>
        <v>13</v>
      </c>
      <c r="E737" s="130">
        <v>16</v>
      </c>
      <c r="F737" s="132" t="e">
        <f t="shared" ca="1" si="62"/>
        <v>#N/A</v>
      </c>
      <c r="N737" s="132" t="e">
        <f t="shared" ca="1" si="64"/>
        <v>#N/A</v>
      </c>
      <c r="S737" s="132" t="e">
        <f t="shared" ca="1" si="65"/>
        <v>#N/A</v>
      </c>
      <c r="AH737" t="s">
        <v>976</v>
      </c>
      <c r="AI737">
        <v>3.9199999999999999E-4</v>
      </c>
    </row>
    <row r="738" spans="1:35">
      <c r="A738" s="130">
        <f t="shared" si="66"/>
        <v>13</v>
      </c>
      <c r="E738" s="130">
        <v>17</v>
      </c>
      <c r="F738" s="132" t="e">
        <f t="shared" ca="1" si="62"/>
        <v>#N/A</v>
      </c>
      <c r="N738" s="132" t="e">
        <f t="shared" ca="1" si="64"/>
        <v>#N/A</v>
      </c>
      <c r="S738" s="132" t="e">
        <f t="shared" ca="1" si="65"/>
        <v>#N/A</v>
      </c>
      <c r="AH738" t="s">
        <v>977</v>
      </c>
      <c r="AI738">
        <v>3.6499999999999998E-4</v>
      </c>
    </row>
    <row r="739" spans="1:35">
      <c r="A739" s="130">
        <f t="shared" si="66"/>
        <v>13</v>
      </c>
      <c r="E739" s="130">
        <v>18</v>
      </c>
      <c r="F739" s="132" t="e">
        <f t="shared" ca="1" si="62"/>
        <v>#N/A</v>
      </c>
      <c r="N739" s="132" t="e">
        <f t="shared" ca="1" si="64"/>
        <v>#N/A</v>
      </c>
      <c r="S739" s="132" t="e">
        <f t="shared" ca="1" si="65"/>
        <v>#N/A</v>
      </c>
      <c r="AH739" t="s">
        <v>978</v>
      </c>
      <c r="AI739">
        <v>0</v>
      </c>
    </row>
    <row r="740" spans="1:35">
      <c r="A740" s="130">
        <f t="shared" si="66"/>
        <v>13</v>
      </c>
      <c r="E740" s="130">
        <v>19</v>
      </c>
      <c r="F740" s="132" t="e">
        <f t="shared" ca="1" si="62"/>
        <v>#N/A</v>
      </c>
      <c r="N740" s="132" t="e">
        <f t="shared" ca="1" si="64"/>
        <v>#N/A</v>
      </c>
      <c r="S740" s="132" t="e">
        <f t="shared" ca="1" si="65"/>
        <v>#N/A</v>
      </c>
      <c r="AH740" t="s">
        <v>979</v>
      </c>
      <c r="AI740">
        <v>4.0999999999999999E-4</v>
      </c>
    </row>
    <row r="741" spans="1:35">
      <c r="A741" s="130">
        <f t="shared" si="66"/>
        <v>13</v>
      </c>
      <c r="E741" s="130">
        <v>20</v>
      </c>
      <c r="F741" s="132" t="e">
        <f t="shared" ca="1" si="62"/>
        <v>#N/A</v>
      </c>
      <c r="N741" s="132" t="e">
        <f t="shared" ca="1" si="64"/>
        <v>#N/A</v>
      </c>
      <c r="S741" s="132" t="e">
        <f t="shared" ca="1" si="65"/>
        <v>#N/A</v>
      </c>
      <c r="AH741" t="s">
        <v>980</v>
      </c>
      <c r="AI741">
        <v>1.84E-4</v>
      </c>
    </row>
    <row r="742" spans="1:35">
      <c r="A742" s="130">
        <f t="shared" si="66"/>
        <v>13</v>
      </c>
      <c r="E742" s="130">
        <v>21</v>
      </c>
      <c r="F742" s="132" t="e">
        <f t="shared" ca="1" si="62"/>
        <v>#N/A</v>
      </c>
      <c r="N742" s="132" t="e">
        <f t="shared" ca="1" si="64"/>
        <v>#N/A</v>
      </c>
      <c r="S742" s="132" t="e">
        <f t="shared" ca="1" si="65"/>
        <v>#N/A</v>
      </c>
      <c r="AH742" t="s">
        <v>981</v>
      </c>
      <c r="AI742">
        <v>0</v>
      </c>
    </row>
    <row r="743" spans="1:35">
      <c r="A743" s="130">
        <f t="shared" si="66"/>
        <v>13</v>
      </c>
      <c r="E743" s="130">
        <v>22</v>
      </c>
      <c r="F743" s="132" t="e">
        <f t="shared" ca="1" si="62"/>
        <v>#N/A</v>
      </c>
      <c r="N743" s="132" t="e">
        <f t="shared" ca="1" si="64"/>
        <v>#N/A</v>
      </c>
      <c r="S743" s="132" t="e">
        <f t="shared" ca="1" si="65"/>
        <v>#N/A</v>
      </c>
      <c r="AH743" t="s">
        <v>982</v>
      </c>
      <c r="AI743">
        <v>0</v>
      </c>
    </row>
    <row r="744" spans="1:35">
      <c r="A744" s="130">
        <f t="shared" si="66"/>
        <v>13</v>
      </c>
      <c r="E744" s="130">
        <v>23</v>
      </c>
      <c r="F744" s="132" t="e">
        <f t="shared" ca="1" si="62"/>
        <v>#N/A</v>
      </c>
      <c r="N744" s="132" t="e">
        <f t="shared" ca="1" si="64"/>
        <v>#N/A</v>
      </c>
      <c r="S744" s="132" t="e">
        <f t="shared" ca="1" si="65"/>
        <v>#N/A</v>
      </c>
      <c r="AH744" t="s">
        <v>983</v>
      </c>
      <c r="AI744">
        <v>1.2E-5</v>
      </c>
    </row>
    <row r="745" spans="1:35">
      <c r="A745" s="130">
        <f t="shared" si="66"/>
        <v>13</v>
      </c>
      <c r="E745" s="130">
        <v>24</v>
      </c>
      <c r="S745" s="132" t="e">
        <f t="shared" ca="1" si="65"/>
        <v>#N/A</v>
      </c>
      <c r="AH745" t="s">
        <v>984</v>
      </c>
      <c r="AI745">
        <v>2.6999999999999999E-5</v>
      </c>
    </row>
    <row r="746" spans="1:35">
      <c r="A746" s="130">
        <f t="shared" si="66"/>
        <v>13</v>
      </c>
      <c r="E746" s="130">
        <v>25</v>
      </c>
      <c r="S746" s="132" t="e">
        <f t="shared" ca="1" si="65"/>
        <v>#N/A</v>
      </c>
      <c r="AH746" t="s">
        <v>985</v>
      </c>
      <c r="AI746">
        <v>5.4600000000000004E-4</v>
      </c>
    </row>
    <row r="747" spans="1:35">
      <c r="A747" s="130">
        <f t="shared" si="66"/>
        <v>13</v>
      </c>
      <c r="E747" s="130">
        <v>26</v>
      </c>
      <c r="S747" s="132" t="e">
        <f t="shared" ca="1" si="65"/>
        <v>#N/A</v>
      </c>
      <c r="AH747" t="s">
        <v>986</v>
      </c>
      <c r="AI747">
        <v>4.2999999999999999E-4</v>
      </c>
    </row>
    <row r="748" spans="1:35">
      <c r="A748" s="130">
        <f t="shared" si="66"/>
        <v>13</v>
      </c>
      <c r="E748" s="130">
        <v>27</v>
      </c>
      <c r="S748" s="132" t="e">
        <f t="shared" ca="1" si="65"/>
        <v>#N/A</v>
      </c>
      <c r="AH748" t="s">
        <v>987</v>
      </c>
      <c r="AI748">
        <v>3.8900000000000002E-4</v>
      </c>
    </row>
    <row r="749" spans="1:35">
      <c r="A749" s="130">
        <f t="shared" si="66"/>
        <v>13</v>
      </c>
      <c r="E749" s="130">
        <v>28</v>
      </c>
      <c r="S749" s="132" t="e">
        <f t="shared" ca="1" si="65"/>
        <v>#N/A</v>
      </c>
      <c r="AH749" t="s">
        <v>988</v>
      </c>
      <c r="AI749">
        <v>2.7799999999999998E-4</v>
      </c>
    </row>
    <row r="750" spans="1:35">
      <c r="A750" s="130">
        <f t="shared" si="66"/>
        <v>13</v>
      </c>
      <c r="E750" s="130">
        <v>29</v>
      </c>
      <c r="S750" s="132" t="e">
        <f t="shared" ca="1" si="65"/>
        <v>#N/A</v>
      </c>
      <c r="AH750" t="s">
        <v>989</v>
      </c>
      <c r="AI750">
        <v>3.4299999999999999E-4</v>
      </c>
    </row>
    <row r="751" spans="1:35">
      <c r="A751" s="130">
        <f t="shared" si="66"/>
        <v>13</v>
      </c>
      <c r="E751" s="130">
        <v>30</v>
      </c>
      <c r="S751" s="132" t="e">
        <f t="shared" ca="1" si="65"/>
        <v>#N/A</v>
      </c>
      <c r="AH751" t="s">
        <v>990</v>
      </c>
      <c r="AI751">
        <v>3.7399999999999998E-4</v>
      </c>
    </row>
    <row r="752" spans="1:35">
      <c r="A752" s="130">
        <f t="shared" si="66"/>
        <v>13</v>
      </c>
      <c r="E752" s="130">
        <v>31</v>
      </c>
      <c r="S752" s="132" t="e">
        <f t="shared" ca="1" si="65"/>
        <v>#N/A</v>
      </c>
      <c r="AH752" t="s">
        <v>991</v>
      </c>
      <c r="AI752">
        <v>3.4099999999999999E-4</v>
      </c>
    </row>
    <row r="753" spans="1:35">
      <c r="A753" s="130">
        <f t="shared" si="66"/>
        <v>13</v>
      </c>
      <c r="E753" s="130">
        <v>32</v>
      </c>
      <c r="S753" s="132" t="e">
        <f t="shared" ca="1" si="65"/>
        <v>#N/A</v>
      </c>
      <c r="AH753" t="s">
        <v>992</v>
      </c>
      <c r="AI753">
        <v>5.1000000000000004E-4</v>
      </c>
    </row>
    <row r="754" spans="1:35">
      <c r="A754" s="130">
        <f t="shared" si="66"/>
        <v>13</v>
      </c>
      <c r="E754" s="130">
        <v>33</v>
      </c>
      <c r="S754" s="132" t="e">
        <f t="shared" ca="1" si="65"/>
        <v>#N/A</v>
      </c>
      <c r="AH754" t="s">
        <v>993</v>
      </c>
      <c r="AI754">
        <v>5.5599999999999996E-4</v>
      </c>
    </row>
    <row r="755" spans="1:35">
      <c r="A755" s="130">
        <f t="shared" si="66"/>
        <v>13</v>
      </c>
      <c r="E755" s="130">
        <v>34</v>
      </c>
      <c r="S755" s="132" t="e">
        <f t="shared" ca="1" si="65"/>
        <v>#N/A</v>
      </c>
      <c r="AH755" t="s">
        <v>994</v>
      </c>
      <c r="AI755">
        <v>0</v>
      </c>
    </row>
    <row r="756" spans="1:35">
      <c r="A756" s="130">
        <f t="shared" si="66"/>
        <v>13</v>
      </c>
      <c r="E756" s="130">
        <v>35</v>
      </c>
      <c r="S756" s="132" t="e">
        <f t="shared" ca="1" si="65"/>
        <v>#N/A</v>
      </c>
      <c r="AH756" t="s">
        <v>995</v>
      </c>
      <c r="AI756">
        <v>3.21E-4</v>
      </c>
    </row>
    <row r="757" spans="1:35">
      <c r="A757" s="130">
        <f t="shared" si="66"/>
        <v>13</v>
      </c>
      <c r="E757" s="130">
        <v>36</v>
      </c>
      <c r="S757" s="132" t="e">
        <f t="shared" ca="1" si="65"/>
        <v>#N/A</v>
      </c>
      <c r="AH757" t="s">
        <v>996</v>
      </c>
      <c r="AI757">
        <v>4.2200000000000001E-4</v>
      </c>
    </row>
    <row r="758" spans="1:35">
      <c r="A758" s="130">
        <f t="shared" si="66"/>
        <v>13</v>
      </c>
      <c r="E758" s="130">
        <v>37</v>
      </c>
      <c r="S758" s="132" t="e">
        <f t="shared" ca="1" si="65"/>
        <v>#N/A</v>
      </c>
      <c r="AH758" t="s">
        <v>997</v>
      </c>
      <c r="AI758">
        <v>5.2800000000000004E-4</v>
      </c>
    </row>
    <row r="759" spans="1:35">
      <c r="A759" s="130">
        <f t="shared" si="66"/>
        <v>13</v>
      </c>
      <c r="E759" s="130">
        <v>38</v>
      </c>
      <c r="S759" s="132" t="e">
        <f t="shared" ca="1" si="65"/>
        <v>#N/A</v>
      </c>
      <c r="AH759" t="s">
        <v>998</v>
      </c>
      <c r="AI759">
        <v>5.1000000000000004E-4</v>
      </c>
    </row>
    <row r="760" spans="1:35">
      <c r="A760" s="130">
        <f t="shared" si="66"/>
        <v>13</v>
      </c>
      <c r="E760" s="130">
        <v>39</v>
      </c>
      <c r="S760" s="132" t="e">
        <f t="shared" ca="1" si="65"/>
        <v>#N/A</v>
      </c>
      <c r="AH760" t="s">
        <v>999</v>
      </c>
      <c r="AI760">
        <v>3.8900000000000002E-4</v>
      </c>
    </row>
    <row r="761" spans="1:35">
      <c r="A761" s="130">
        <f t="shared" si="66"/>
        <v>13</v>
      </c>
      <c r="E761" s="130">
        <v>40</v>
      </c>
      <c r="S761" s="132" t="e">
        <f t="shared" ca="1" si="65"/>
        <v>#N/A</v>
      </c>
      <c r="AH761" t="s">
        <v>1000</v>
      </c>
      <c r="AI761">
        <v>4.35E-4</v>
      </c>
    </row>
    <row r="762" spans="1:35">
      <c r="A762" s="130">
        <f t="shared" si="66"/>
        <v>13</v>
      </c>
      <c r="E762" s="130">
        <v>41</v>
      </c>
      <c r="S762" s="132" t="e">
        <f t="shared" ca="1" si="65"/>
        <v>#N/A</v>
      </c>
      <c r="AH762" t="s">
        <v>1001</v>
      </c>
      <c r="AI762">
        <v>3.9100000000000002E-4</v>
      </c>
    </row>
    <row r="763" spans="1:35">
      <c r="A763" s="130">
        <f t="shared" si="66"/>
        <v>13</v>
      </c>
      <c r="E763" s="130">
        <v>42</v>
      </c>
      <c r="S763" s="132" t="e">
        <f t="shared" ca="1" si="65"/>
        <v>#N/A</v>
      </c>
      <c r="AH763" t="s">
        <v>1002</v>
      </c>
      <c r="AI763">
        <v>5.8500000000000002E-4</v>
      </c>
    </row>
    <row r="764" spans="1:35">
      <c r="A764" s="130">
        <f t="shared" si="66"/>
        <v>13</v>
      </c>
      <c r="E764" s="130">
        <v>43</v>
      </c>
      <c r="S764" s="132" t="e">
        <f t="shared" ca="1" si="65"/>
        <v>#N/A</v>
      </c>
      <c r="AH764" t="s">
        <v>1003</v>
      </c>
      <c r="AI764">
        <v>5.5599999999999996E-4</v>
      </c>
    </row>
    <row r="765" spans="1:35">
      <c r="A765" s="130">
        <f t="shared" si="66"/>
        <v>13</v>
      </c>
      <c r="E765" s="130">
        <v>44</v>
      </c>
      <c r="S765" s="132" t="e">
        <f t="shared" ca="1" si="65"/>
        <v>#N/A</v>
      </c>
      <c r="AH765" t="s">
        <v>1004</v>
      </c>
      <c r="AI765">
        <v>0</v>
      </c>
    </row>
    <row r="766" spans="1:35">
      <c r="A766" s="130">
        <f t="shared" si="66"/>
        <v>13</v>
      </c>
      <c r="E766" s="130">
        <v>45</v>
      </c>
      <c r="S766" s="132" t="e">
        <f t="shared" ca="1" si="65"/>
        <v>#N/A</v>
      </c>
      <c r="AH766" t="s">
        <v>1005</v>
      </c>
      <c r="AI766">
        <v>4.2900000000000002E-4</v>
      </c>
    </row>
    <row r="767" spans="1:35">
      <c r="A767" s="130">
        <f t="shared" si="66"/>
        <v>13</v>
      </c>
      <c r="E767" s="130">
        <v>46</v>
      </c>
      <c r="S767" s="132" t="e">
        <f t="shared" ca="1" si="65"/>
        <v>#N/A</v>
      </c>
      <c r="AH767" t="s">
        <v>1006</v>
      </c>
      <c r="AI767">
        <v>4.6299999999999998E-4</v>
      </c>
    </row>
    <row r="768" spans="1:35">
      <c r="A768" s="130">
        <f t="shared" si="66"/>
        <v>13</v>
      </c>
      <c r="E768" s="130">
        <v>47</v>
      </c>
      <c r="S768" s="132" t="e">
        <f t="shared" ca="1" si="65"/>
        <v>#N/A</v>
      </c>
      <c r="AH768" t="s">
        <v>1007</v>
      </c>
      <c r="AI768">
        <v>1.2999999999999999E-4</v>
      </c>
    </row>
    <row r="769" spans="1:35">
      <c r="A769" s="130">
        <f t="shared" si="66"/>
        <v>13</v>
      </c>
      <c r="E769" s="130">
        <v>48</v>
      </c>
      <c r="S769" s="132" t="e">
        <f t="shared" ca="1" si="65"/>
        <v>#N/A</v>
      </c>
      <c r="AH769" t="s">
        <v>1008</v>
      </c>
      <c r="AI769">
        <v>4.6999999999999999E-4</v>
      </c>
    </row>
    <row r="770" spans="1:35">
      <c r="A770" s="130">
        <f t="shared" si="66"/>
        <v>13</v>
      </c>
      <c r="E770" s="130">
        <v>49</v>
      </c>
      <c r="S770" s="132" t="e">
        <f t="shared" ca="1" si="65"/>
        <v>#N/A</v>
      </c>
      <c r="AH770" t="s">
        <v>1009</v>
      </c>
      <c r="AI770">
        <v>4.15E-4</v>
      </c>
    </row>
    <row r="771" spans="1:35">
      <c r="A771" s="130">
        <f t="shared" si="66"/>
        <v>13</v>
      </c>
      <c r="E771" s="130">
        <v>50</v>
      </c>
      <c r="S771" s="132" t="e">
        <f t="shared" ca="1" si="65"/>
        <v>#N/A</v>
      </c>
      <c r="AH771" t="s">
        <v>1010</v>
      </c>
      <c r="AI771">
        <v>3.4900000000000003E-4</v>
      </c>
    </row>
    <row r="772" spans="1:35">
      <c r="A772" s="130">
        <f t="shared" si="66"/>
        <v>13</v>
      </c>
      <c r="E772" s="130">
        <v>51</v>
      </c>
      <c r="S772" s="132" t="e">
        <f t="shared" ca="1" si="65"/>
        <v>#N/A</v>
      </c>
      <c r="AH772" t="s">
        <v>1011</v>
      </c>
      <c r="AI772">
        <v>5.04E-4</v>
      </c>
    </row>
    <row r="773" spans="1:35">
      <c r="A773" s="130">
        <f t="shared" si="66"/>
        <v>13</v>
      </c>
      <c r="E773" s="130">
        <v>52</v>
      </c>
      <c r="S773" s="132" t="e">
        <f t="shared" ca="1" si="65"/>
        <v>#N/A</v>
      </c>
      <c r="AH773" t="s">
        <v>1012</v>
      </c>
      <c r="AI773">
        <v>5.04E-4</v>
      </c>
    </row>
    <row r="774" spans="1:35">
      <c r="AH774" t="s">
        <v>1013</v>
      </c>
      <c r="AI774">
        <v>0</v>
      </c>
    </row>
    <row r="775" spans="1:35">
      <c r="AH775" t="s">
        <v>1014</v>
      </c>
      <c r="AI775">
        <v>5.4000000000000001E-4</v>
      </c>
    </row>
    <row r="776" spans="1:35">
      <c r="AH776" t="s">
        <v>1015</v>
      </c>
      <c r="AI776">
        <v>4.5300000000000001E-4</v>
      </c>
    </row>
    <row r="777" spans="1:35">
      <c r="AH777" t="s">
        <v>1016</v>
      </c>
      <c r="AI777">
        <v>0</v>
      </c>
    </row>
    <row r="778" spans="1:35">
      <c r="AH778" t="s">
        <v>1017</v>
      </c>
      <c r="AI778">
        <v>3.9100000000000002E-4</v>
      </c>
    </row>
    <row r="779" spans="1:35">
      <c r="AH779" t="s">
        <v>1018</v>
      </c>
      <c r="AI779">
        <v>4.75E-4</v>
      </c>
    </row>
    <row r="780" spans="1:35">
      <c r="AH780" t="s">
        <v>1019</v>
      </c>
      <c r="AI780">
        <v>4.95E-4</v>
      </c>
    </row>
    <row r="781" spans="1:35">
      <c r="AH781" t="s">
        <v>1020</v>
      </c>
      <c r="AI781">
        <v>3.9199999999999999E-4</v>
      </c>
    </row>
    <row r="782" spans="1:35">
      <c r="A782" s="130">
        <f>(ROW()+58)/60</f>
        <v>14</v>
      </c>
      <c r="B782" s="131">
        <f ca="1">INDIRECT("select!E"&amp;TEXT($B$1+A782,"#"))</f>
        <v>0</v>
      </c>
      <c r="C782" s="130" t="e">
        <f ca="1">VLOOKUP(B782,$A$3181:$D$3190,4,0)</f>
        <v>#N/A</v>
      </c>
      <c r="D782" s="130" t="e">
        <f ca="1">VLOOKUP(B782,$A$3181:$D$3190,3,0)</f>
        <v>#N/A</v>
      </c>
      <c r="E782" s="130">
        <v>1</v>
      </c>
      <c r="F782" s="132" t="e">
        <f t="shared" ref="F782:F804" ca="1" si="67">IF(E782&lt;=INDIRECT("D$"&amp;TEXT(ROW()-E782+1,"#")),INDIRECT("E$"&amp;TEXT($F$1+INDIRECT("C$"&amp;TEXT(ROW()-E782+1,"#"))+E782-1,"#")),"")</f>
        <v>#N/A</v>
      </c>
      <c r="G782" s="131">
        <f ca="1">INDIRECT("select!G"&amp;TEXT($B$1+A782,"#"))</f>
        <v>0</v>
      </c>
      <c r="H782" s="130" t="e">
        <f ca="1">VLOOKUP(G782,E$3181:G$3219,3,0)</f>
        <v>#N/A</v>
      </c>
      <c r="I782" s="130" t="e">
        <f ca="1">VLOOKUP(G782,E$3181:G$3219,2,0)</f>
        <v>#N/A</v>
      </c>
      <c r="J782" s="132" t="e">
        <f t="shared" ref="J782:J790" ca="1" si="68">IF(E782&lt;=INDIRECT("I$"&amp;TEXT(ROW()-E782+1,"#")),INDIRECT("H$"&amp;TEXT($F$1+INDIRECT("H$"&amp;TEXT(ROW()-E782+1,"#"))+E782-1,"#")),"")</f>
        <v>#N/A</v>
      </c>
      <c r="K782" s="133">
        <f ca="1">INDIRECT("select!H"&amp;TEXT($B$1+A782,"#"))</f>
        <v>0</v>
      </c>
      <c r="L782" s="130" t="e">
        <f ca="1">VLOOKUP(K782,H$3181:J$3287,3,0)</f>
        <v>#N/A</v>
      </c>
      <c r="M782" s="130" t="e">
        <f ca="1">VLOOKUP(K782,H$3181:J$3287,2,0)</f>
        <v>#N/A</v>
      </c>
      <c r="N782" s="132" t="e">
        <f t="shared" ref="N782:N804" ca="1" si="69">IF(E782&lt;=INDIRECT("M$"&amp;TEXT(ROW()-E782+1,"#")),INDIRECT("K$"&amp;TEXT($F$1+INDIRECT("L$"&amp;TEXT(ROW()-E782+1,"#"))+E782-1,"#")),"")</f>
        <v>#N/A</v>
      </c>
      <c r="O782" s="133">
        <f ca="1">INDIRECT("select!I"&amp;TEXT($B$1+A782,"#"))</f>
        <v>0</v>
      </c>
      <c r="Q782" s="130" t="e">
        <f ca="1">VLOOKUP(O782,K$3181:O$3570,5,0)</f>
        <v>#N/A</v>
      </c>
      <c r="R782" s="130" t="e">
        <f ca="1">VLOOKUP(O782,K$3181:O$3570,4,0)</f>
        <v>#N/A</v>
      </c>
      <c r="S782" s="132" t="e">
        <f t="shared" ref="S782:S833" ca="1" si="70">IF(E782&lt;=INDIRECT("R$"&amp;TEXT(ROW()-E782+1,"#")),INDIRECT("P$"&amp;TEXT($F$1+INDIRECT("Q$"&amp;TEXT(ROW()-E782+1,"#"))+E782-1,"#")),"")</f>
        <v>#N/A</v>
      </c>
      <c r="T782" s="130" t="str">
        <f ca="1">IFERROR(VLOOKUP(O782,K$3181:O$3570,2,0),"")</f>
        <v/>
      </c>
      <c r="U782">
        <f ca="1">IFERROR(VLOOKUP(O782,K$3181:O$3570,3,0),0)</f>
        <v>0</v>
      </c>
      <c r="AH782" t="s">
        <v>1021</v>
      </c>
      <c r="AI782">
        <v>5.2899999999999996E-4</v>
      </c>
    </row>
    <row r="783" spans="1:35">
      <c r="A783" s="130">
        <f t="shared" ref="A783:A833" si="71">A782</f>
        <v>14</v>
      </c>
      <c r="E783" s="130">
        <v>2</v>
      </c>
      <c r="F783" s="132" t="e">
        <f t="shared" ca="1" si="67"/>
        <v>#N/A</v>
      </c>
      <c r="J783" s="132" t="e">
        <f t="shared" ca="1" si="68"/>
        <v>#N/A</v>
      </c>
      <c r="N783" s="132" t="e">
        <f t="shared" ca="1" si="69"/>
        <v>#N/A</v>
      </c>
      <c r="S783" s="132" t="e">
        <f t="shared" ca="1" si="70"/>
        <v>#N/A</v>
      </c>
      <c r="AH783" t="s">
        <v>1022</v>
      </c>
      <c r="AI783">
        <v>1.64E-4</v>
      </c>
    </row>
    <row r="784" spans="1:35">
      <c r="A784" s="130">
        <f t="shared" si="71"/>
        <v>14</v>
      </c>
      <c r="E784" s="130">
        <v>3</v>
      </c>
      <c r="F784" s="132" t="e">
        <f t="shared" ca="1" si="67"/>
        <v>#N/A</v>
      </c>
      <c r="J784" s="132" t="e">
        <f t="shared" ca="1" si="68"/>
        <v>#N/A</v>
      </c>
      <c r="N784" s="132" t="e">
        <f t="shared" ca="1" si="69"/>
        <v>#N/A</v>
      </c>
      <c r="S784" s="132" t="e">
        <f t="shared" ca="1" si="70"/>
        <v>#N/A</v>
      </c>
      <c r="AH784" t="s">
        <v>1023</v>
      </c>
      <c r="AI784">
        <v>4.6500000000000003E-4</v>
      </c>
    </row>
    <row r="785" spans="1:35">
      <c r="A785" s="130">
        <f t="shared" si="71"/>
        <v>14</v>
      </c>
      <c r="E785" s="130">
        <v>4</v>
      </c>
      <c r="F785" s="132" t="e">
        <f t="shared" ca="1" si="67"/>
        <v>#N/A</v>
      </c>
      <c r="J785" s="132" t="e">
        <f t="shared" ca="1" si="68"/>
        <v>#N/A</v>
      </c>
      <c r="N785" s="132" t="e">
        <f t="shared" ca="1" si="69"/>
        <v>#N/A</v>
      </c>
      <c r="S785" s="132" t="e">
        <f t="shared" ca="1" si="70"/>
        <v>#N/A</v>
      </c>
      <c r="AH785" t="s">
        <v>1024</v>
      </c>
      <c r="AI785">
        <v>4.7399999999999997E-4</v>
      </c>
    </row>
    <row r="786" spans="1:35">
      <c r="A786" s="130">
        <f t="shared" si="71"/>
        <v>14</v>
      </c>
      <c r="E786" s="130">
        <v>5</v>
      </c>
      <c r="F786" s="132" t="e">
        <f t="shared" ca="1" si="67"/>
        <v>#N/A</v>
      </c>
      <c r="J786" s="132" t="e">
        <f t="shared" ca="1" si="68"/>
        <v>#N/A</v>
      </c>
      <c r="N786" s="132" t="e">
        <f t="shared" ca="1" si="69"/>
        <v>#N/A</v>
      </c>
      <c r="S786" s="132" t="e">
        <f t="shared" ca="1" si="70"/>
        <v>#N/A</v>
      </c>
      <c r="AH786" t="s">
        <v>1025</v>
      </c>
      <c r="AI786" t="s">
        <v>308</v>
      </c>
    </row>
    <row r="787" spans="1:35">
      <c r="A787" s="130">
        <f t="shared" si="71"/>
        <v>14</v>
      </c>
      <c r="E787" s="130">
        <v>6</v>
      </c>
      <c r="F787" s="132" t="e">
        <f t="shared" ca="1" si="67"/>
        <v>#N/A</v>
      </c>
      <c r="J787" s="132" t="e">
        <f t="shared" ca="1" si="68"/>
        <v>#N/A</v>
      </c>
      <c r="N787" s="132" t="e">
        <f t="shared" ca="1" si="69"/>
        <v>#N/A</v>
      </c>
      <c r="S787" s="132" t="e">
        <f t="shared" ca="1" si="70"/>
        <v>#N/A</v>
      </c>
      <c r="AH787" t="s">
        <v>1026</v>
      </c>
      <c r="AI787">
        <v>4.6900000000000002E-4</v>
      </c>
    </row>
    <row r="788" spans="1:35">
      <c r="A788" s="130">
        <f t="shared" si="71"/>
        <v>14</v>
      </c>
      <c r="E788" s="130">
        <v>7</v>
      </c>
      <c r="F788" s="132" t="e">
        <f t="shared" ca="1" si="67"/>
        <v>#N/A</v>
      </c>
      <c r="J788" s="132" t="e">
        <f t="shared" ca="1" si="68"/>
        <v>#N/A</v>
      </c>
      <c r="N788" s="132" t="e">
        <f t="shared" ca="1" si="69"/>
        <v>#N/A</v>
      </c>
      <c r="S788" s="132" t="e">
        <f t="shared" ca="1" si="70"/>
        <v>#N/A</v>
      </c>
      <c r="AH788" t="s">
        <v>1027</v>
      </c>
      <c r="AI788">
        <v>5.1500000000000005E-4</v>
      </c>
    </row>
    <row r="789" spans="1:35">
      <c r="A789" s="130">
        <f t="shared" si="71"/>
        <v>14</v>
      </c>
      <c r="E789" s="130">
        <v>8</v>
      </c>
      <c r="F789" s="132" t="e">
        <f t="shared" ca="1" si="67"/>
        <v>#N/A</v>
      </c>
      <c r="J789" s="132" t="e">
        <f t="shared" ca="1" si="68"/>
        <v>#N/A</v>
      </c>
      <c r="N789" s="132" t="e">
        <f t="shared" ca="1" si="69"/>
        <v>#N/A</v>
      </c>
      <c r="S789" s="132" t="e">
        <f t="shared" ca="1" si="70"/>
        <v>#N/A</v>
      </c>
      <c r="AH789" t="s">
        <v>1028</v>
      </c>
      <c r="AI789">
        <v>4.6500000000000003E-4</v>
      </c>
    </row>
    <row r="790" spans="1:35">
      <c r="A790" s="130">
        <f t="shared" si="71"/>
        <v>14</v>
      </c>
      <c r="E790" s="130">
        <v>9</v>
      </c>
      <c r="F790" s="132" t="e">
        <f t="shared" ca="1" si="67"/>
        <v>#N/A</v>
      </c>
      <c r="J790" s="132" t="e">
        <f t="shared" ca="1" si="68"/>
        <v>#N/A</v>
      </c>
      <c r="N790" s="132" t="e">
        <f t="shared" ca="1" si="69"/>
        <v>#N/A</v>
      </c>
      <c r="S790" s="132" t="e">
        <f t="shared" ca="1" si="70"/>
        <v>#N/A</v>
      </c>
      <c r="AH790" t="s">
        <v>1029</v>
      </c>
      <c r="AI790">
        <v>3.88E-4</v>
      </c>
    </row>
    <row r="791" spans="1:35">
      <c r="A791" s="130">
        <f t="shared" si="71"/>
        <v>14</v>
      </c>
      <c r="E791" s="130">
        <v>10</v>
      </c>
      <c r="F791" s="132" t="e">
        <f t="shared" ca="1" si="67"/>
        <v>#N/A</v>
      </c>
      <c r="N791" s="132" t="e">
        <f t="shared" ca="1" si="69"/>
        <v>#N/A</v>
      </c>
      <c r="S791" s="132" t="e">
        <f t="shared" ca="1" si="70"/>
        <v>#N/A</v>
      </c>
      <c r="AH791" t="s">
        <v>1030</v>
      </c>
      <c r="AI791">
        <v>3.9199999999999999E-4</v>
      </c>
    </row>
    <row r="792" spans="1:35">
      <c r="A792" s="130">
        <f t="shared" si="71"/>
        <v>14</v>
      </c>
      <c r="E792" s="130">
        <v>11</v>
      </c>
      <c r="F792" s="132" t="e">
        <f t="shared" ca="1" si="67"/>
        <v>#N/A</v>
      </c>
      <c r="N792" s="132" t="e">
        <f t="shared" ca="1" si="69"/>
        <v>#N/A</v>
      </c>
      <c r="S792" s="132" t="e">
        <f t="shared" ca="1" si="70"/>
        <v>#N/A</v>
      </c>
      <c r="AH792" t="s">
        <v>1031</v>
      </c>
      <c r="AI792">
        <v>3.9199999999999999E-4</v>
      </c>
    </row>
    <row r="793" spans="1:35">
      <c r="A793" s="130">
        <f t="shared" si="71"/>
        <v>14</v>
      </c>
      <c r="E793" s="130">
        <v>12</v>
      </c>
      <c r="F793" s="132" t="e">
        <f t="shared" ca="1" si="67"/>
        <v>#N/A</v>
      </c>
      <c r="N793" s="132" t="e">
        <f t="shared" ca="1" si="69"/>
        <v>#N/A</v>
      </c>
      <c r="S793" s="132" t="e">
        <f t="shared" ca="1" si="70"/>
        <v>#N/A</v>
      </c>
      <c r="AH793" t="s">
        <v>1032</v>
      </c>
      <c r="AI793">
        <v>6.8800000000000003E-4</v>
      </c>
    </row>
    <row r="794" spans="1:35">
      <c r="A794" s="130">
        <f t="shared" si="71"/>
        <v>14</v>
      </c>
      <c r="E794" s="130">
        <v>13</v>
      </c>
      <c r="F794" s="132" t="e">
        <f t="shared" ca="1" si="67"/>
        <v>#N/A</v>
      </c>
      <c r="N794" s="132" t="e">
        <f t="shared" ca="1" si="69"/>
        <v>#N/A</v>
      </c>
      <c r="S794" s="132" t="e">
        <f t="shared" ca="1" si="70"/>
        <v>#N/A</v>
      </c>
      <c r="AH794" t="s">
        <v>1033</v>
      </c>
      <c r="AI794">
        <v>3.9199999999999999E-4</v>
      </c>
    </row>
    <row r="795" spans="1:35">
      <c r="A795" s="130">
        <f t="shared" si="71"/>
        <v>14</v>
      </c>
      <c r="E795" s="130">
        <v>14</v>
      </c>
      <c r="F795" s="132" t="e">
        <f t="shared" ca="1" si="67"/>
        <v>#N/A</v>
      </c>
      <c r="N795" s="132" t="e">
        <f t="shared" ca="1" si="69"/>
        <v>#N/A</v>
      </c>
      <c r="S795" s="132" t="e">
        <f t="shared" ca="1" si="70"/>
        <v>#N/A</v>
      </c>
      <c r="AH795" t="s">
        <v>1034</v>
      </c>
      <c r="AI795">
        <v>7.8299999999999995E-4</v>
      </c>
    </row>
    <row r="796" spans="1:35">
      <c r="A796" s="130">
        <f t="shared" si="71"/>
        <v>14</v>
      </c>
      <c r="E796" s="130">
        <v>15</v>
      </c>
      <c r="F796" s="132" t="e">
        <f t="shared" ca="1" si="67"/>
        <v>#N/A</v>
      </c>
      <c r="N796" s="132" t="e">
        <f t="shared" ca="1" si="69"/>
        <v>#N/A</v>
      </c>
      <c r="S796" s="132" t="e">
        <f t="shared" ca="1" si="70"/>
        <v>#N/A</v>
      </c>
      <c r="AH796" t="s">
        <v>1035</v>
      </c>
      <c r="AI796">
        <v>4.1100000000000002E-4</v>
      </c>
    </row>
    <row r="797" spans="1:35">
      <c r="A797" s="130">
        <f t="shared" si="71"/>
        <v>14</v>
      </c>
      <c r="E797" s="130">
        <v>16</v>
      </c>
      <c r="F797" s="132" t="e">
        <f t="shared" ca="1" si="67"/>
        <v>#N/A</v>
      </c>
      <c r="N797" s="132" t="e">
        <f t="shared" ca="1" si="69"/>
        <v>#N/A</v>
      </c>
      <c r="S797" s="132" t="e">
        <f t="shared" ca="1" si="70"/>
        <v>#N/A</v>
      </c>
      <c r="AH797" t="s">
        <v>1036</v>
      </c>
      <c r="AI797">
        <v>2.8400000000000002E-4</v>
      </c>
    </row>
    <row r="798" spans="1:35">
      <c r="A798" s="130">
        <f t="shared" si="71"/>
        <v>14</v>
      </c>
      <c r="E798" s="130">
        <v>17</v>
      </c>
      <c r="F798" s="132" t="e">
        <f t="shared" ca="1" si="67"/>
        <v>#N/A</v>
      </c>
      <c r="N798" s="132" t="e">
        <f t="shared" ca="1" si="69"/>
        <v>#N/A</v>
      </c>
      <c r="S798" s="132" t="e">
        <f t="shared" ca="1" si="70"/>
        <v>#N/A</v>
      </c>
      <c r="AH798" t="s">
        <v>1037</v>
      </c>
      <c r="AI798">
        <v>0</v>
      </c>
    </row>
    <row r="799" spans="1:35">
      <c r="A799" s="130">
        <f t="shared" si="71"/>
        <v>14</v>
      </c>
      <c r="E799" s="130">
        <v>18</v>
      </c>
      <c r="F799" s="132" t="e">
        <f t="shared" ca="1" si="67"/>
        <v>#N/A</v>
      </c>
      <c r="N799" s="132" t="e">
        <f t="shared" ca="1" si="69"/>
        <v>#N/A</v>
      </c>
      <c r="S799" s="132" t="e">
        <f t="shared" ca="1" si="70"/>
        <v>#N/A</v>
      </c>
      <c r="AH799" t="s">
        <v>1038</v>
      </c>
      <c r="AI799">
        <v>3.1199999999999999E-4</v>
      </c>
    </row>
    <row r="800" spans="1:35">
      <c r="A800" s="130">
        <f t="shared" si="71"/>
        <v>14</v>
      </c>
      <c r="E800" s="130">
        <v>19</v>
      </c>
      <c r="F800" s="132" t="e">
        <f t="shared" ca="1" si="67"/>
        <v>#N/A</v>
      </c>
      <c r="N800" s="132" t="e">
        <f t="shared" ca="1" si="69"/>
        <v>#N/A</v>
      </c>
      <c r="S800" s="132" t="e">
        <f t="shared" ca="1" si="70"/>
        <v>#N/A</v>
      </c>
      <c r="AH800" t="s">
        <v>1039</v>
      </c>
      <c r="AI800">
        <v>4.84E-4</v>
      </c>
    </row>
    <row r="801" spans="1:35">
      <c r="A801" s="130">
        <f t="shared" si="71"/>
        <v>14</v>
      </c>
      <c r="E801" s="130">
        <v>20</v>
      </c>
      <c r="F801" s="132" t="e">
        <f t="shared" ca="1" si="67"/>
        <v>#N/A</v>
      </c>
      <c r="N801" s="132" t="e">
        <f t="shared" ca="1" si="69"/>
        <v>#N/A</v>
      </c>
      <c r="S801" s="132" t="e">
        <f t="shared" ca="1" si="70"/>
        <v>#N/A</v>
      </c>
      <c r="AH801" t="s">
        <v>1040</v>
      </c>
      <c r="AI801">
        <v>0</v>
      </c>
    </row>
    <row r="802" spans="1:35">
      <c r="A802" s="130">
        <f t="shared" si="71"/>
        <v>14</v>
      </c>
      <c r="E802" s="130">
        <v>21</v>
      </c>
      <c r="F802" s="132" t="e">
        <f t="shared" ca="1" si="67"/>
        <v>#N/A</v>
      </c>
      <c r="N802" s="132" t="e">
        <f t="shared" ca="1" si="69"/>
        <v>#N/A</v>
      </c>
      <c r="S802" s="132" t="e">
        <f t="shared" ca="1" si="70"/>
        <v>#N/A</v>
      </c>
      <c r="AH802" t="s">
        <v>1041</v>
      </c>
      <c r="AI802">
        <v>2.9E-4</v>
      </c>
    </row>
    <row r="803" spans="1:35">
      <c r="A803" s="130">
        <f t="shared" si="71"/>
        <v>14</v>
      </c>
      <c r="E803" s="130">
        <v>22</v>
      </c>
      <c r="F803" s="132" t="e">
        <f t="shared" ca="1" si="67"/>
        <v>#N/A</v>
      </c>
      <c r="N803" s="132" t="e">
        <f t="shared" ca="1" si="69"/>
        <v>#N/A</v>
      </c>
      <c r="S803" s="132" t="e">
        <f t="shared" ca="1" si="70"/>
        <v>#N/A</v>
      </c>
      <c r="AH803" t="s">
        <v>1042</v>
      </c>
      <c r="AI803">
        <v>3.7800000000000003E-4</v>
      </c>
    </row>
    <row r="804" spans="1:35">
      <c r="A804" s="130">
        <f t="shared" si="71"/>
        <v>14</v>
      </c>
      <c r="E804" s="130">
        <v>23</v>
      </c>
      <c r="F804" s="132" t="e">
        <f t="shared" ca="1" si="67"/>
        <v>#N/A</v>
      </c>
      <c r="N804" s="132" t="e">
        <f t="shared" ca="1" si="69"/>
        <v>#N/A</v>
      </c>
      <c r="S804" s="132" t="e">
        <f t="shared" ca="1" si="70"/>
        <v>#N/A</v>
      </c>
      <c r="AH804" t="s">
        <v>1043</v>
      </c>
      <c r="AI804">
        <v>4.0999999999999999E-4</v>
      </c>
    </row>
    <row r="805" spans="1:35">
      <c r="A805" s="130">
        <f t="shared" si="71"/>
        <v>14</v>
      </c>
      <c r="E805" s="130">
        <v>24</v>
      </c>
      <c r="S805" s="132" t="e">
        <f t="shared" ca="1" si="70"/>
        <v>#N/A</v>
      </c>
      <c r="AH805" t="s">
        <v>1044</v>
      </c>
      <c r="AI805">
        <v>3.8999999999999999E-4</v>
      </c>
    </row>
    <row r="806" spans="1:35">
      <c r="A806" s="130">
        <f t="shared" si="71"/>
        <v>14</v>
      </c>
      <c r="E806" s="130">
        <v>25</v>
      </c>
      <c r="S806" s="132" t="e">
        <f t="shared" ca="1" si="70"/>
        <v>#N/A</v>
      </c>
      <c r="AH806" t="s">
        <v>1045</v>
      </c>
      <c r="AI806">
        <v>5.0199999999999995E-4</v>
      </c>
    </row>
    <row r="807" spans="1:35">
      <c r="A807" s="130">
        <f t="shared" si="71"/>
        <v>14</v>
      </c>
      <c r="E807" s="130">
        <v>26</v>
      </c>
      <c r="S807" s="132" t="e">
        <f t="shared" ca="1" si="70"/>
        <v>#N/A</v>
      </c>
      <c r="AH807" t="s">
        <v>1046</v>
      </c>
      <c r="AI807">
        <v>5.2700000000000002E-4</v>
      </c>
    </row>
    <row r="808" spans="1:35">
      <c r="A808" s="130">
        <f t="shared" si="71"/>
        <v>14</v>
      </c>
      <c r="E808" s="130">
        <v>27</v>
      </c>
      <c r="S808" s="132" t="e">
        <f t="shared" ca="1" si="70"/>
        <v>#N/A</v>
      </c>
      <c r="AH808" t="s">
        <v>1047</v>
      </c>
      <c r="AI808">
        <v>3.9199999999999999E-4</v>
      </c>
    </row>
    <row r="809" spans="1:35">
      <c r="A809" s="130">
        <f t="shared" si="71"/>
        <v>14</v>
      </c>
      <c r="E809" s="130">
        <v>28</v>
      </c>
      <c r="S809" s="132" t="e">
        <f t="shared" ca="1" si="70"/>
        <v>#N/A</v>
      </c>
      <c r="AH809" t="s">
        <v>1048</v>
      </c>
      <c r="AI809">
        <v>4.2200000000000001E-4</v>
      </c>
    </row>
    <row r="810" spans="1:35">
      <c r="A810" s="130">
        <f t="shared" si="71"/>
        <v>14</v>
      </c>
      <c r="E810" s="130">
        <v>29</v>
      </c>
      <c r="S810" s="132" t="e">
        <f t="shared" ca="1" si="70"/>
        <v>#N/A</v>
      </c>
      <c r="AH810" t="s">
        <v>1049</v>
      </c>
      <c r="AI810">
        <v>4.5899999999999999E-4</v>
      </c>
    </row>
    <row r="811" spans="1:35">
      <c r="A811" s="130">
        <f t="shared" si="71"/>
        <v>14</v>
      </c>
      <c r="E811" s="130">
        <v>30</v>
      </c>
      <c r="S811" s="132" t="e">
        <f t="shared" ca="1" si="70"/>
        <v>#N/A</v>
      </c>
      <c r="AH811" t="s">
        <v>1050</v>
      </c>
      <c r="AI811">
        <v>1.1E-5</v>
      </c>
    </row>
    <row r="812" spans="1:35">
      <c r="A812" s="130">
        <f t="shared" si="71"/>
        <v>14</v>
      </c>
      <c r="E812" s="130">
        <v>31</v>
      </c>
      <c r="S812" s="132" t="e">
        <f t="shared" ca="1" si="70"/>
        <v>#N/A</v>
      </c>
      <c r="AH812" t="s">
        <v>1051</v>
      </c>
      <c r="AI812">
        <v>2.6899999999999998E-4</v>
      </c>
    </row>
    <row r="813" spans="1:35">
      <c r="A813" s="130">
        <f t="shared" si="71"/>
        <v>14</v>
      </c>
      <c r="E813" s="130">
        <v>32</v>
      </c>
      <c r="S813" s="132" t="e">
        <f t="shared" ca="1" si="70"/>
        <v>#N/A</v>
      </c>
      <c r="AH813" t="s">
        <v>1052</v>
      </c>
      <c r="AI813">
        <v>1.0369999999999999E-3</v>
      </c>
    </row>
    <row r="814" spans="1:35">
      <c r="A814" s="130">
        <f t="shared" si="71"/>
        <v>14</v>
      </c>
      <c r="E814" s="130">
        <v>33</v>
      </c>
      <c r="S814" s="132" t="e">
        <f t="shared" ca="1" si="70"/>
        <v>#N/A</v>
      </c>
      <c r="AH814" t="s">
        <v>1053</v>
      </c>
      <c r="AI814">
        <v>6.4400000000000004E-4</v>
      </c>
    </row>
    <row r="815" spans="1:35">
      <c r="A815" s="130">
        <f t="shared" si="71"/>
        <v>14</v>
      </c>
      <c r="E815" s="130">
        <v>34</v>
      </c>
      <c r="S815" s="132" t="e">
        <f t="shared" ca="1" si="70"/>
        <v>#N/A</v>
      </c>
      <c r="AH815" t="s">
        <v>1054</v>
      </c>
      <c r="AI815">
        <v>4.9100000000000001E-4</v>
      </c>
    </row>
    <row r="816" spans="1:35">
      <c r="A816" s="130">
        <f t="shared" si="71"/>
        <v>14</v>
      </c>
      <c r="E816" s="130">
        <v>35</v>
      </c>
      <c r="S816" s="132" t="e">
        <f t="shared" ca="1" si="70"/>
        <v>#N/A</v>
      </c>
      <c r="AH816" t="s">
        <v>1055</v>
      </c>
      <c r="AI816">
        <v>0</v>
      </c>
    </row>
    <row r="817" spans="1:35">
      <c r="A817" s="130">
        <f t="shared" si="71"/>
        <v>14</v>
      </c>
      <c r="E817" s="130">
        <v>36</v>
      </c>
      <c r="S817" s="132" t="e">
        <f t="shared" ca="1" si="70"/>
        <v>#N/A</v>
      </c>
      <c r="AH817" t="s">
        <v>1056</v>
      </c>
      <c r="AI817">
        <v>1.9799999999999999E-4</v>
      </c>
    </row>
    <row r="818" spans="1:35">
      <c r="A818" s="130">
        <f t="shared" si="71"/>
        <v>14</v>
      </c>
      <c r="E818" s="130">
        <v>37</v>
      </c>
      <c r="S818" s="132" t="e">
        <f t="shared" ca="1" si="70"/>
        <v>#N/A</v>
      </c>
      <c r="AH818" t="s">
        <v>1057</v>
      </c>
      <c r="AI818">
        <v>0</v>
      </c>
    </row>
    <row r="819" spans="1:35">
      <c r="A819" s="130">
        <f t="shared" si="71"/>
        <v>14</v>
      </c>
      <c r="E819" s="130">
        <v>38</v>
      </c>
      <c r="S819" s="132" t="e">
        <f t="shared" ca="1" si="70"/>
        <v>#N/A</v>
      </c>
      <c r="AH819" t="s">
        <v>1058</v>
      </c>
      <c r="AI819">
        <v>0</v>
      </c>
    </row>
    <row r="820" spans="1:35">
      <c r="A820" s="130">
        <f t="shared" si="71"/>
        <v>14</v>
      </c>
      <c r="E820" s="130">
        <v>39</v>
      </c>
      <c r="S820" s="132" t="e">
        <f t="shared" ca="1" si="70"/>
        <v>#N/A</v>
      </c>
      <c r="AH820" t="s">
        <v>1059</v>
      </c>
      <c r="AI820">
        <v>3.0899999999999998E-4</v>
      </c>
    </row>
    <row r="821" spans="1:35">
      <c r="A821" s="130">
        <f t="shared" si="71"/>
        <v>14</v>
      </c>
      <c r="E821" s="130">
        <v>40</v>
      </c>
      <c r="S821" s="132" t="e">
        <f t="shared" ca="1" si="70"/>
        <v>#N/A</v>
      </c>
      <c r="AH821" t="s">
        <v>1060</v>
      </c>
      <c r="AI821">
        <v>0</v>
      </c>
    </row>
    <row r="822" spans="1:35">
      <c r="A822" s="130">
        <f t="shared" si="71"/>
        <v>14</v>
      </c>
      <c r="E822" s="130">
        <v>41</v>
      </c>
      <c r="S822" s="132" t="e">
        <f t="shared" ca="1" si="70"/>
        <v>#N/A</v>
      </c>
      <c r="AH822" t="s">
        <v>1061</v>
      </c>
      <c r="AI822">
        <v>2.2100000000000001E-4</v>
      </c>
    </row>
    <row r="823" spans="1:35">
      <c r="A823" s="130">
        <f t="shared" si="71"/>
        <v>14</v>
      </c>
      <c r="E823" s="130">
        <v>42</v>
      </c>
      <c r="S823" s="132" t="e">
        <f t="shared" ca="1" si="70"/>
        <v>#N/A</v>
      </c>
      <c r="AH823" t="s">
        <v>1062</v>
      </c>
      <c r="AI823">
        <v>4.64E-4</v>
      </c>
    </row>
    <row r="824" spans="1:35">
      <c r="A824" s="130">
        <f t="shared" si="71"/>
        <v>14</v>
      </c>
      <c r="E824" s="130">
        <v>43</v>
      </c>
      <c r="S824" s="132" t="e">
        <f t="shared" ca="1" si="70"/>
        <v>#N/A</v>
      </c>
      <c r="AH824" t="s">
        <v>1063</v>
      </c>
      <c r="AI824">
        <v>4.2999999999999999E-4</v>
      </c>
    </row>
    <row r="825" spans="1:35">
      <c r="A825" s="130">
        <f t="shared" si="71"/>
        <v>14</v>
      </c>
      <c r="E825" s="130">
        <v>44</v>
      </c>
      <c r="S825" s="132" t="e">
        <f t="shared" ca="1" si="70"/>
        <v>#N/A</v>
      </c>
      <c r="AH825" t="s">
        <v>1064</v>
      </c>
      <c r="AI825">
        <v>5.1199999999999998E-4</v>
      </c>
    </row>
    <row r="826" spans="1:35">
      <c r="A826" s="130">
        <f t="shared" si="71"/>
        <v>14</v>
      </c>
      <c r="E826" s="130">
        <v>45</v>
      </c>
      <c r="S826" s="132" t="e">
        <f t="shared" ca="1" si="70"/>
        <v>#N/A</v>
      </c>
      <c r="AH826" t="s">
        <v>1065</v>
      </c>
      <c r="AI826">
        <v>4.7399999999999997E-4</v>
      </c>
    </row>
    <row r="827" spans="1:35">
      <c r="A827" s="130">
        <f t="shared" si="71"/>
        <v>14</v>
      </c>
      <c r="E827" s="130">
        <v>46</v>
      </c>
      <c r="S827" s="132" t="e">
        <f t="shared" ca="1" si="70"/>
        <v>#N/A</v>
      </c>
      <c r="AH827" t="s">
        <v>1066</v>
      </c>
      <c r="AI827">
        <v>5.3300000000000005E-4</v>
      </c>
    </row>
    <row r="828" spans="1:35">
      <c r="A828" s="130">
        <f t="shared" si="71"/>
        <v>14</v>
      </c>
      <c r="E828" s="130">
        <v>47</v>
      </c>
      <c r="S828" s="132" t="e">
        <f t="shared" ca="1" si="70"/>
        <v>#N/A</v>
      </c>
      <c r="AH828" t="s">
        <v>1067</v>
      </c>
      <c r="AI828">
        <v>5.2300000000000003E-4</v>
      </c>
    </row>
    <row r="829" spans="1:35">
      <c r="A829" s="130">
        <f t="shared" si="71"/>
        <v>14</v>
      </c>
      <c r="E829" s="130">
        <v>48</v>
      </c>
      <c r="S829" s="132" t="e">
        <f t="shared" ca="1" si="70"/>
        <v>#N/A</v>
      </c>
      <c r="AH829" t="s">
        <v>1068</v>
      </c>
      <c r="AI829">
        <v>5.0699999999999996E-4</v>
      </c>
    </row>
    <row r="830" spans="1:35">
      <c r="A830" s="130">
        <f t="shared" si="71"/>
        <v>14</v>
      </c>
      <c r="E830" s="130">
        <v>49</v>
      </c>
      <c r="S830" s="132" t="e">
        <f t="shared" ca="1" si="70"/>
        <v>#N/A</v>
      </c>
      <c r="AH830" t="s">
        <v>1069</v>
      </c>
      <c r="AI830">
        <v>4.4000000000000002E-4</v>
      </c>
    </row>
    <row r="831" spans="1:35">
      <c r="A831" s="130">
        <f t="shared" si="71"/>
        <v>14</v>
      </c>
      <c r="E831" s="130">
        <v>50</v>
      </c>
      <c r="S831" s="132" t="e">
        <f t="shared" ca="1" si="70"/>
        <v>#N/A</v>
      </c>
      <c r="AH831" t="s">
        <v>1070</v>
      </c>
      <c r="AI831">
        <v>4.0299999999999998E-4</v>
      </c>
    </row>
    <row r="832" spans="1:35">
      <c r="A832" s="130">
        <f t="shared" si="71"/>
        <v>14</v>
      </c>
      <c r="E832" s="130">
        <v>51</v>
      </c>
      <c r="S832" s="132" t="e">
        <f t="shared" ca="1" si="70"/>
        <v>#N/A</v>
      </c>
      <c r="AH832" t="s">
        <v>1071</v>
      </c>
      <c r="AI832">
        <v>3.9599999999999998E-4</v>
      </c>
    </row>
    <row r="833" spans="1:35">
      <c r="A833" s="130">
        <f t="shared" si="71"/>
        <v>14</v>
      </c>
      <c r="E833" s="130">
        <v>52</v>
      </c>
      <c r="S833" s="132" t="e">
        <f t="shared" ca="1" si="70"/>
        <v>#N/A</v>
      </c>
      <c r="AH833" t="s">
        <v>1072</v>
      </c>
      <c r="AI833">
        <v>4.5399999999999998E-4</v>
      </c>
    </row>
    <row r="834" spans="1:35">
      <c r="AH834" t="s">
        <v>1073</v>
      </c>
      <c r="AI834">
        <v>3.3300000000000002E-4</v>
      </c>
    </row>
    <row r="835" spans="1:35">
      <c r="AH835" t="s">
        <v>1074</v>
      </c>
      <c r="AI835">
        <v>4.3399999999999998E-4</v>
      </c>
    </row>
    <row r="836" spans="1:35">
      <c r="AH836" t="s">
        <v>1075</v>
      </c>
      <c r="AI836">
        <v>5.3399999999999997E-4</v>
      </c>
    </row>
    <row r="837" spans="1:35">
      <c r="AH837" t="s">
        <v>1076</v>
      </c>
      <c r="AI837">
        <v>4.6099999999999998E-4</v>
      </c>
    </row>
    <row r="838" spans="1:35">
      <c r="AH838" t="s">
        <v>1077</v>
      </c>
      <c r="AI838">
        <v>5.5699999999999999E-4</v>
      </c>
    </row>
    <row r="839" spans="1:35">
      <c r="AH839" t="s">
        <v>1078</v>
      </c>
      <c r="AI839">
        <v>4.4999999999999999E-4</v>
      </c>
    </row>
    <row r="840" spans="1:35">
      <c r="AH840" t="s">
        <v>1079</v>
      </c>
      <c r="AI840">
        <v>3.1599999999999998E-4</v>
      </c>
    </row>
    <row r="841" spans="1:35">
      <c r="AH841" t="s">
        <v>1080</v>
      </c>
      <c r="AI841">
        <v>5.7799999999999995E-4</v>
      </c>
    </row>
    <row r="842" spans="1:35">
      <c r="A842" s="130">
        <f>(ROW()+58)/60</f>
        <v>15</v>
      </c>
      <c r="B842" s="131">
        <f ca="1">INDIRECT("select!E"&amp;TEXT($B$1+A842,"#"))</f>
        <v>0</v>
      </c>
      <c r="C842" s="130" t="e">
        <f ca="1">VLOOKUP(B842,$A$3181:$D$3190,4,0)</f>
        <v>#N/A</v>
      </c>
      <c r="D842" s="130" t="e">
        <f ca="1">VLOOKUP(B842,$A$3181:$D$3190,3,0)</f>
        <v>#N/A</v>
      </c>
      <c r="E842" s="130">
        <v>1</v>
      </c>
      <c r="F842" s="132" t="e">
        <f t="shared" ref="F842:F864" ca="1" si="72">IF(E842&lt;=INDIRECT("D$"&amp;TEXT(ROW()-E842+1,"#")),INDIRECT("E$"&amp;TEXT($F$1+INDIRECT("C$"&amp;TEXT(ROW()-E842+1,"#"))+E842-1,"#")),"")</f>
        <v>#N/A</v>
      </c>
      <c r="G842" s="131">
        <f ca="1">INDIRECT("select!G"&amp;TEXT($B$1+A842,"#"))</f>
        <v>0</v>
      </c>
      <c r="H842" s="130" t="e">
        <f ca="1">VLOOKUP(G842,E$3181:G$3219,3,0)</f>
        <v>#N/A</v>
      </c>
      <c r="I842" s="130" t="e">
        <f ca="1">VLOOKUP(G842,E$3181:G$3219,2,0)</f>
        <v>#N/A</v>
      </c>
      <c r="J842" s="132" t="e">
        <f t="shared" ref="J842:J850" ca="1" si="73">IF(E842&lt;=INDIRECT("I$"&amp;TEXT(ROW()-E842+1,"#")),INDIRECT("H$"&amp;TEXT($F$1+INDIRECT("H$"&amp;TEXT(ROW()-E842+1,"#"))+E842-1,"#")),"")</f>
        <v>#N/A</v>
      </c>
      <c r="K842" s="133">
        <f ca="1">INDIRECT("select!H"&amp;TEXT($B$1+A842,"#"))</f>
        <v>0</v>
      </c>
      <c r="L842" s="130" t="e">
        <f ca="1">VLOOKUP(K842,H$3181:J$3287,3,0)</f>
        <v>#N/A</v>
      </c>
      <c r="M842" s="130" t="e">
        <f ca="1">VLOOKUP(K842,H$3181:J$3287,2,0)</f>
        <v>#N/A</v>
      </c>
      <c r="N842" s="132" t="e">
        <f t="shared" ref="N842:N864" ca="1" si="74">IF(E842&lt;=INDIRECT("M$"&amp;TEXT(ROW()-E842+1,"#")),INDIRECT("K$"&amp;TEXT($F$1+INDIRECT("L$"&amp;TEXT(ROW()-E842+1,"#"))+E842-1,"#")),"")</f>
        <v>#N/A</v>
      </c>
      <c r="O842" s="133">
        <f ca="1">INDIRECT("select!I"&amp;TEXT($B$1+A842,"#"))</f>
        <v>0</v>
      </c>
      <c r="Q842" s="130" t="e">
        <f ca="1">VLOOKUP(O842,K$3181:O$3570,5,0)</f>
        <v>#N/A</v>
      </c>
      <c r="R842" s="130" t="e">
        <f ca="1">VLOOKUP(O842,K$3181:O$3570,4,0)</f>
        <v>#N/A</v>
      </c>
      <c r="S842" s="132" t="e">
        <f t="shared" ref="S842:S893" ca="1" si="75">IF(E842&lt;=INDIRECT("R$"&amp;TEXT(ROW()-E842+1,"#")),INDIRECT("P$"&amp;TEXT($F$1+INDIRECT("Q$"&amp;TEXT(ROW()-E842+1,"#"))+E842-1,"#")),"")</f>
        <v>#N/A</v>
      </c>
      <c r="T842" s="130" t="str">
        <f ca="1">IFERROR(VLOOKUP(O842,K$3181:O$3570,2,0),"")</f>
        <v/>
      </c>
      <c r="U842">
        <f ca="1">IFERROR(VLOOKUP(O842,K$3181:O$3570,3,0),0)</f>
        <v>0</v>
      </c>
      <c r="AH842" t="s">
        <v>1081</v>
      </c>
      <c r="AI842">
        <v>4.4499999999999997E-4</v>
      </c>
    </row>
    <row r="843" spans="1:35">
      <c r="A843" s="130">
        <f t="shared" ref="A843:A893" si="76">A842</f>
        <v>15</v>
      </c>
      <c r="E843" s="130">
        <v>2</v>
      </c>
      <c r="F843" s="132" t="e">
        <f t="shared" ca="1" si="72"/>
        <v>#N/A</v>
      </c>
      <c r="J843" s="132" t="e">
        <f t="shared" ca="1" si="73"/>
        <v>#N/A</v>
      </c>
      <c r="N843" s="132" t="e">
        <f t="shared" ca="1" si="74"/>
        <v>#N/A</v>
      </c>
      <c r="S843" s="132" t="e">
        <f t="shared" ca="1" si="75"/>
        <v>#N/A</v>
      </c>
      <c r="AH843" t="s">
        <v>1082</v>
      </c>
      <c r="AI843">
        <v>4.8999999999999998E-4</v>
      </c>
    </row>
    <row r="844" spans="1:35">
      <c r="A844" s="130">
        <f t="shared" si="76"/>
        <v>15</v>
      </c>
      <c r="E844" s="130">
        <v>3</v>
      </c>
      <c r="F844" s="132" t="e">
        <f t="shared" ca="1" si="72"/>
        <v>#N/A</v>
      </c>
      <c r="J844" s="132" t="e">
        <f t="shared" ca="1" si="73"/>
        <v>#N/A</v>
      </c>
      <c r="N844" s="132" t="e">
        <f t="shared" ca="1" si="74"/>
        <v>#N/A</v>
      </c>
      <c r="S844" s="132" t="e">
        <f t="shared" ca="1" si="75"/>
        <v>#N/A</v>
      </c>
      <c r="AH844" t="s">
        <v>1083</v>
      </c>
      <c r="AI844">
        <v>5.4000000000000001E-4</v>
      </c>
    </row>
    <row r="845" spans="1:35">
      <c r="A845" s="130">
        <f t="shared" si="76"/>
        <v>15</v>
      </c>
      <c r="E845" s="130">
        <v>4</v>
      </c>
      <c r="F845" s="132" t="e">
        <f t="shared" ca="1" si="72"/>
        <v>#N/A</v>
      </c>
      <c r="J845" s="132" t="e">
        <f t="shared" ca="1" si="73"/>
        <v>#N/A</v>
      </c>
      <c r="N845" s="132" t="e">
        <f t="shared" ca="1" si="74"/>
        <v>#N/A</v>
      </c>
      <c r="S845" s="132" t="e">
        <f t="shared" ca="1" si="75"/>
        <v>#N/A</v>
      </c>
      <c r="AH845" t="s">
        <v>1084</v>
      </c>
      <c r="AI845">
        <v>4.2299999999999998E-4</v>
      </c>
    </row>
    <row r="846" spans="1:35">
      <c r="A846" s="130">
        <f t="shared" si="76"/>
        <v>15</v>
      </c>
      <c r="E846" s="130">
        <v>5</v>
      </c>
      <c r="F846" s="132" t="e">
        <f t="shared" ca="1" si="72"/>
        <v>#N/A</v>
      </c>
      <c r="J846" s="132" t="e">
        <f t="shared" ca="1" si="73"/>
        <v>#N/A</v>
      </c>
      <c r="N846" s="132" t="e">
        <f t="shared" ca="1" si="74"/>
        <v>#N/A</v>
      </c>
      <c r="S846" s="132" t="e">
        <f t="shared" ca="1" si="75"/>
        <v>#N/A</v>
      </c>
      <c r="AH846" t="s">
        <v>1085</v>
      </c>
      <c r="AI846">
        <v>3.8400000000000001E-4</v>
      </c>
    </row>
    <row r="847" spans="1:35">
      <c r="A847" s="130">
        <f t="shared" si="76"/>
        <v>15</v>
      </c>
      <c r="E847" s="130">
        <v>6</v>
      </c>
      <c r="F847" s="132" t="e">
        <f t="shared" ca="1" si="72"/>
        <v>#N/A</v>
      </c>
      <c r="J847" s="132" t="e">
        <f t="shared" ca="1" si="73"/>
        <v>#N/A</v>
      </c>
      <c r="N847" s="132" t="e">
        <f t="shared" ca="1" si="74"/>
        <v>#N/A</v>
      </c>
      <c r="S847" s="132" t="e">
        <f t="shared" ca="1" si="75"/>
        <v>#N/A</v>
      </c>
      <c r="AH847" t="s">
        <v>1086</v>
      </c>
      <c r="AI847">
        <v>4.8099999999999998E-4</v>
      </c>
    </row>
    <row r="848" spans="1:35">
      <c r="A848" s="130">
        <f t="shared" si="76"/>
        <v>15</v>
      </c>
      <c r="E848" s="130">
        <v>7</v>
      </c>
      <c r="F848" s="132" t="e">
        <f t="shared" ca="1" si="72"/>
        <v>#N/A</v>
      </c>
      <c r="J848" s="132" t="e">
        <f t="shared" ca="1" si="73"/>
        <v>#N/A</v>
      </c>
      <c r="N848" s="132" t="e">
        <f t="shared" ca="1" si="74"/>
        <v>#N/A</v>
      </c>
      <c r="S848" s="132" t="e">
        <f t="shared" ca="1" si="75"/>
        <v>#N/A</v>
      </c>
      <c r="AH848" t="s">
        <v>1087</v>
      </c>
      <c r="AI848">
        <v>0</v>
      </c>
    </row>
    <row r="849" spans="1:35">
      <c r="A849" s="130">
        <f t="shared" si="76"/>
        <v>15</v>
      </c>
      <c r="E849" s="130">
        <v>8</v>
      </c>
      <c r="F849" s="132" t="e">
        <f t="shared" ca="1" si="72"/>
        <v>#N/A</v>
      </c>
      <c r="J849" s="132" t="e">
        <f t="shared" ca="1" si="73"/>
        <v>#N/A</v>
      </c>
      <c r="N849" s="132" t="e">
        <f t="shared" ca="1" si="74"/>
        <v>#N/A</v>
      </c>
      <c r="S849" s="132" t="e">
        <f t="shared" ca="1" si="75"/>
        <v>#N/A</v>
      </c>
      <c r="AH849" t="s">
        <v>1088</v>
      </c>
      <c r="AI849">
        <v>5.0199999999999995E-4</v>
      </c>
    </row>
    <row r="850" spans="1:35">
      <c r="A850" s="130">
        <f t="shared" si="76"/>
        <v>15</v>
      </c>
      <c r="E850" s="130">
        <v>9</v>
      </c>
      <c r="F850" s="132" t="e">
        <f t="shared" ca="1" si="72"/>
        <v>#N/A</v>
      </c>
      <c r="J850" s="132" t="e">
        <f t="shared" ca="1" si="73"/>
        <v>#N/A</v>
      </c>
      <c r="N850" s="132" t="e">
        <f t="shared" ca="1" si="74"/>
        <v>#N/A</v>
      </c>
      <c r="S850" s="132" t="e">
        <f t="shared" ca="1" si="75"/>
        <v>#N/A</v>
      </c>
      <c r="AH850" t="s">
        <v>1089</v>
      </c>
      <c r="AI850">
        <v>3.8999999999999999E-4</v>
      </c>
    </row>
    <row r="851" spans="1:35">
      <c r="A851" s="130">
        <f t="shared" si="76"/>
        <v>15</v>
      </c>
      <c r="E851" s="130">
        <v>10</v>
      </c>
      <c r="F851" s="132" t="e">
        <f t="shared" ca="1" si="72"/>
        <v>#N/A</v>
      </c>
      <c r="N851" s="132" t="e">
        <f t="shared" ca="1" si="74"/>
        <v>#N/A</v>
      </c>
      <c r="S851" s="132" t="e">
        <f t="shared" ca="1" si="75"/>
        <v>#N/A</v>
      </c>
      <c r="AH851" t="s">
        <v>1090</v>
      </c>
      <c r="AI851">
        <v>6.4000000000000005E-4</v>
      </c>
    </row>
    <row r="852" spans="1:35">
      <c r="A852" s="130">
        <f t="shared" si="76"/>
        <v>15</v>
      </c>
      <c r="E852" s="130">
        <v>11</v>
      </c>
      <c r="F852" s="132" t="e">
        <f t="shared" ca="1" si="72"/>
        <v>#N/A</v>
      </c>
      <c r="N852" s="132" t="e">
        <f t="shared" ca="1" si="74"/>
        <v>#N/A</v>
      </c>
      <c r="S852" s="132" t="e">
        <f t="shared" ca="1" si="75"/>
        <v>#N/A</v>
      </c>
      <c r="AH852" t="s">
        <v>1091</v>
      </c>
      <c r="AI852">
        <v>3.9199999999999999E-4</v>
      </c>
    </row>
    <row r="853" spans="1:35">
      <c r="A853" s="130">
        <f t="shared" si="76"/>
        <v>15</v>
      </c>
      <c r="E853" s="130">
        <v>12</v>
      </c>
      <c r="F853" s="132" t="e">
        <f t="shared" ca="1" si="72"/>
        <v>#N/A</v>
      </c>
      <c r="N853" s="132" t="e">
        <f t="shared" ca="1" si="74"/>
        <v>#N/A</v>
      </c>
      <c r="S853" s="132" t="e">
        <f t="shared" ca="1" si="75"/>
        <v>#N/A</v>
      </c>
      <c r="AH853" t="s">
        <v>1092</v>
      </c>
      <c r="AI853">
        <v>5.3399999999999997E-4</v>
      </c>
    </row>
    <row r="854" spans="1:35">
      <c r="A854" s="130">
        <f t="shared" si="76"/>
        <v>15</v>
      </c>
      <c r="E854" s="130">
        <v>13</v>
      </c>
      <c r="F854" s="132" t="e">
        <f t="shared" ca="1" si="72"/>
        <v>#N/A</v>
      </c>
      <c r="N854" s="132" t="e">
        <f t="shared" ca="1" si="74"/>
        <v>#N/A</v>
      </c>
      <c r="S854" s="132" t="e">
        <f t="shared" ca="1" si="75"/>
        <v>#N/A</v>
      </c>
      <c r="AH854" t="s">
        <v>1093</v>
      </c>
      <c r="AI854">
        <v>0</v>
      </c>
    </row>
    <row r="855" spans="1:35">
      <c r="A855" s="130">
        <f t="shared" si="76"/>
        <v>15</v>
      </c>
      <c r="E855" s="130">
        <v>14</v>
      </c>
      <c r="F855" s="132" t="e">
        <f t="shared" ca="1" si="72"/>
        <v>#N/A</v>
      </c>
      <c r="N855" s="132" t="e">
        <f t="shared" ca="1" si="74"/>
        <v>#N/A</v>
      </c>
      <c r="S855" s="132" t="e">
        <f t="shared" ca="1" si="75"/>
        <v>#N/A</v>
      </c>
      <c r="AH855" t="s">
        <v>1094</v>
      </c>
      <c r="AI855">
        <v>4.5199999999999998E-4</v>
      </c>
    </row>
    <row r="856" spans="1:35">
      <c r="A856" s="130">
        <f t="shared" si="76"/>
        <v>15</v>
      </c>
      <c r="E856" s="130">
        <v>15</v>
      </c>
      <c r="F856" s="132" t="e">
        <f t="shared" ca="1" si="72"/>
        <v>#N/A</v>
      </c>
      <c r="N856" s="132" t="e">
        <f t="shared" ca="1" si="74"/>
        <v>#N/A</v>
      </c>
      <c r="S856" s="132" t="e">
        <f t="shared" ca="1" si="75"/>
        <v>#N/A</v>
      </c>
      <c r="AH856" t="s">
        <v>1095</v>
      </c>
      <c r="AI856">
        <v>5.0199999999999995E-4</v>
      </c>
    </row>
    <row r="857" spans="1:35">
      <c r="A857" s="130">
        <f t="shared" si="76"/>
        <v>15</v>
      </c>
      <c r="E857" s="130">
        <v>16</v>
      </c>
      <c r="F857" s="132" t="e">
        <f t="shared" ca="1" si="72"/>
        <v>#N/A</v>
      </c>
      <c r="N857" s="132" t="e">
        <f t="shared" ca="1" si="74"/>
        <v>#N/A</v>
      </c>
      <c r="S857" s="132" t="e">
        <f t="shared" ca="1" si="75"/>
        <v>#N/A</v>
      </c>
      <c r="AH857" t="s">
        <v>1096</v>
      </c>
      <c r="AI857">
        <v>3.4099999999999999E-4</v>
      </c>
    </row>
    <row r="858" spans="1:35">
      <c r="A858" s="130">
        <f t="shared" si="76"/>
        <v>15</v>
      </c>
      <c r="E858" s="130">
        <v>17</v>
      </c>
      <c r="F858" s="132" t="e">
        <f t="shared" ca="1" si="72"/>
        <v>#N/A</v>
      </c>
      <c r="N858" s="132" t="e">
        <f t="shared" ca="1" si="74"/>
        <v>#N/A</v>
      </c>
      <c r="S858" s="132" t="e">
        <f t="shared" ca="1" si="75"/>
        <v>#N/A</v>
      </c>
      <c r="AH858" t="s">
        <v>1097</v>
      </c>
      <c r="AI858">
        <v>0</v>
      </c>
    </row>
    <row r="859" spans="1:35">
      <c r="A859" s="130">
        <f t="shared" si="76"/>
        <v>15</v>
      </c>
      <c r="E859" s="130">
        <v>18</v>
      </c>
      <c r="F859" s="132" t="e">
        <f t="shared" ca="1" si="72"/>
        <v>#N/A</v>
      </c>
      <c r="N859" s="132" t="e">
        <f t="shared" ca="1" si="74"/>
        <v>#N/A</v>
      </c>
      <c r="S859" s="132" t="e">
        <f t="shared" ca="1" si="75"/>
        <v>#N/A</v>
      </c>
      <c r="AH859" t="s">
        <v>1098</v>
      </c>
      <c r="AI859">
        <v>0</v>
      </c>
    </row>
    <row r="860" spans="1:35">
      <c r="A860" s="130">
        <f t="shared" si="76"/>
        <v>15</v>
      </c>
      <c r="E860" s="130">
        <v>19</v>
      </c>
      <c r="F860" s="132" t="e">
        <f t="shared" ca="1" si="72"/>
        <v>#N/A</v>
      </c>
      <c r="N860" s="132" t="e">
        <f t="shared" ca="1" si="74"/>
        <v>#N/A</v>
      </c>
      <c r="S860" s="132" t="e">
        <f t="shared" ca="1" si="75"/>
        <v>#N/A</v>
      </c>
      <c r="AH860" t="s">
        <v>1099</v>
      </c>
      <c r="AI860">
        <v>2.8600000000000001E-4</v>
      </c>
    </row>
    <row r="861" spans="1:35">
      <c r="A861" s="130">
        <f t="shared" si="76"/>
        <v>15</v>
      </c>
      <c r="E861" s="130">
        <v>20</v>
      </c>
      <c r="F861" s="132" t="e">
        <f t="shared" ca="1" si="72"/>
        <v>#N/A</v>
      </c>
      <c r="N861" s="132" t="e">
        <f t="shared" ca="1" si="74"/>
        <v>#N/A</v>
      </c>
      <c r="S861" s="132" t="e">
        <f t="shared" ca="1" si="75"/>
        <v>#N/A</v>
      </c>
      <c r="AH861" t="s">
        <v>1100</v>
      </c>
      <c r="AI861">
        <v>5.3499999999999999E-4</v>
      </c>
    </row>
    <row r="862" spans="1:35">
      <c r="A862" s="130">
        <f t="shared" si="76"/>
        <v>15</v>
      </c>
      <c r="E862" s="130">
        <v>21</v>
      </c>
      <c r="F862" s="132" t="e">
        <f t="shared" ca="1" si="72"/>
        <v>#N/A</v>
      </c>
      <c r="N862" s="132" t="e">
        <f t="shared" ca="1" si="74"/>
        <v>#N/A</v>
      </c>
      <c r="S862" s="132" t="e">
        <f t="shared" ca="1" si="75"/>
        <v>#N/A</v>
      </c>
      <c r="AH862" t="s">
        <v>1101</v>
      </c>
      <c r="AI862">
        <v>4.4299999999999998E-4</v>
      </c>
    </row>
    <row r="863" spans="1:35">
      <c r="A863" s="130">
        <f t="shared" si="76"/>
        <v>15</v>
      </c>
      <c r="E863" s="130">
        <v>22</v>
      </c>
      <c r="F863" s="132" t="e">
        <f t="shared" ca="1" si="72"/>
        <v>#N/A</v>
      </c>
      <c r="N863" s="132" t="e">
        <f t="shared" ca="1" si="74"/>
        <v>#N/A</v>
      </c>
      <c r="S863" s="132" t="e">
        <f t="shared" ca="1" si="75"/>
        <v>#N/A</v>
      </c>
      <c r="AH863" t="s">
        <v>1102</v>
      </c>
      <c r="AI863">
        <v>5.0100000000000003E-4</v>
      </c>
    </row>
    <row r="864" spans="1:35">
      <c r="A864" s="130">
        <f t="shared" si="76"/>
        <v>15</v>
      </c>
      <c r="E864" s="130">
        <v>23</v>
      </c>
      <c r="F864" s="132" t="e">
        <f t="shared" ca="1" si="72"/>
        <v>#N/A</v>
      </c>
      <c r="N864" s="132" t="e">
        <f t="shared" ca="1" si="74"/>
        <v>#N/A</v>
      </c>
      <c r="S864" s="132" t="e">
        <f t="shared" ca="1" si="75"/>
        <v>#N/A</v>
      </c>
      <c r="AH864" t="s">
        <v>1103</v>
      </c>
      <c r="AI864">
        <v>4.6000000000000001E-4</v>
      </c>
    </row>
    <row r="865" spans="1:35">
      <c r="A865" s="130">
        <f t="shared" si="76"/>
        <v>15</v>
      </c>
      <c r="E865" s="130">
        <v>24</v>
      </c>
      <c r="S865" s="132" t="e">
        <f t="shared" ca="1" si="75"/>
        <v>#N/A</v>
      </c>
      <c r="AH865" t="s">
        <v>1104</v>
      </c>
      <c r="AI865">
        <v>3.9199999999999999E-4</v>
      </c>
    </row>
    <row r="866" spans="1:35">
      <c r="A866" s="130">
        <f t="shared" si="76"/>
        <v>15</v>
      </c>
      <c r="E866" s="130">
        <v>25</v>
      </c>
      <c r="S866" s="132" t="e">
        <f t="shared" ca="1" si="75"/>
        <v>#N/A</v>
      </c>
      <c r="AH866" t="s">
        <v>1105</v>
      </c>
      <c r="AI866">
        <v>5.04E-4</v>
      </c>
    </row>
    <row r="867" spans="1:35">
      <c r="A867" s="130">
        <f t="shared" si="76"/>
        <v>15</v>
      </c>
      <c r="E867" s="130">
        <v>26</v>
      </c>
      <c r="S867" s="132" t="e">
        <f t="shared" ca="1" si="75"/>
        <v>#N/A</v>
      </c>
      <c r="AH867" t="s">
        <v>1106</v>
      </c>
      <c r="AI867">
        <v>4.1800000000000002E-4</v>
      </c>
    </row>
    <row r="868" spans="1:35">
      <c r="A868" s="130">
        <f t="shared" si="76"/>
        <v>15</v>
      </c>
      <c r="E868" s="130">
        <v>27</v>
      </c>
      <c r="S868" s="132" t="e">
        <f t="shared" ca="1" si="75"/>
        <v>#N/A</v>
      </c>
      <c r="AH868" t="s">
        <v>1107</v>
      </c>
      <c r="AI868">
        <v>5.3399999999999997E-4</v>
      </c>
    </row>
    <row r="869" spans="1:35">
      <c r="A869" s="130">
        <f t="shared" si="76"/>
        <v>15</v>
      </c>
      <c r="E869" s="130">
        <v>28</v>
      </c>
      <c r="S869" s="132" t="e">
        <f t="shared" ca="1" si="75"/>
        <v>#N/A</v>
      </c>
      <c r="AH869" t="s">
        <v>1108</v>
      </c>
      <c r="AI869">
        <v>0</v>
      </c>
    </row>
    <row r="870" spans="1:35">
      <c r="A870" s="130">
        <f t="shared" si="76"/>
        <v>15</v>
      </c>
      <c r="E870" s="130">
        <v>29</v>
      </c>
      <c r="S870" s="132" t="e">
        <f t="shared" ca="1" si="75"/>
        <v>#N/A</v>
      </c>
      <c r="AH870" t="s">
        <v>1109</v>
      </c>
      <c r="AI870">
        <v>5.4500000000000002E-4</v>
      </c>
    </row>
    <row r="871" spans="1:35">
      <c r="A871" s="130">
        <f t="shared" si="76"/>
        <v>15</v>
      </c>
      <c r="E871" s="130">
        <v>30</v>
      </c>
      <c r="S871" s="132" t="e">
        <f t="shared" ca="1" si="75"/>
        <v>#N/A</v>
      </c>
      <c r="AH871" t="s">
        <v>1110</v>
      </c>
      <c r="AI871">
        <v>3.7399999999999998E-4</v>
      </c>
    </row>
    <row r="872" spans="1:35">
      <c r="A872" s="130">
        <f t="shared" si="76"/>
        <v>15</v>
      </c>
      <c r="E872" s="130">
        <v>31</v>
      </c>
      <c r="S872" s="132" t="e">
        <f t="shared" ca="1" si="75"/>
        <v>#N/A</v>
      </c>
      <c r="AH872" t="s">
        <v>1111</v>
      </c>
      <c r="AI872">
        <v>0</v>
      </c>
    </row>
    <row r="873" spans="1:35">
      <c r="A873" s="130">
        <f t="shared" si="76"/>
        <v>15</v>
      </c>
      <c r="E873" s="130">
        <v>32</v>
      </c>
      <c r="S873" s="132" t="e">
        <f t="shared" ca="1" si="75"/>
        <v>#N/A</v>
      </c>
      <c r="AH873" t="s">
        <v>1112</v>
      </c>
      <c r="AI873">
        <v>5.4299999999999997E-4</v>
      </c>
    </row>
    <row r="874" spans="1:35">
      <c r="A874" s="130">
        <f t="shared" si="76"/>
        <v>15</v>
      </c>
      <c r="E874" s="130">
        <v>33</v>
      </c>
      <c r="S874" s="132" t="e">
        <f t="shared" ca="1" si="75"/>
        <v>#N/A</v>
      </c>
      <c r="AH874" t="s">
        <v>1113</v>
      </c>
      <c r="AI874">
        <v>5.4799999999999998E-4</v>
      </c>
    </row>
    <row r="875" spans="1:35">
      <c r="A875" s="130">
        <f t="shared" si="76"/>
        <v>15</v>
      </c>
      <c r="E875" s="130">
        <v>34</v>
      </c>
      <c r="S875" s="132" t="e">
        <f t="shared" ca="1" si="75"/>
        <v>#N/A</v>
      </c>
      <c r="AH875" t="s">
        <v>1114</v>
      </c>
      <c r="AI875">
        <v>5.4000000000000001E-4</v>
      </c>
    </row>
    <row r="876" spans="1:35">
      <c r="A876" s="130">
        <f t="shared" si="76"/>
        <v>15</v>
      </c>
      <c r="E876" s="130">
        <v>35</v>
      </c>
      <c r="S876" s="132" t="e">
        <f t="shared" ca="1" si="75"/>
        <v>#N/A</v>
      </c>
      <c r="AH876" t="s">
        <v>1115</v>
      </c>
      <c r="AI876">
        <v>4.26E-4</v>
      </c>
    </row>
    <row r="877" spans="1:35">
      <c r="A877" s="130">
        <f t="shared" si="76"/>
        <v>15</v>
      </c>
      <c r="E877" s="130">
        <v>36</v>
      </c>
      <c r="S877" s="132" t="e">
        <f t="shared" ca="1" si="75"/>
        <v>#N/A</v>
      </c>
      <c r="AH877" t="s">
        <v>1116</v>
      </c>
      <c r="AI877">
        <v>0</v>
      </c>
    </row>
    <row r="878" spans="1:35">
      <c r="A878" s="130">
        <f t="shared" si="76"/>
        <v>15</v>
      </c>
      <c r="E878" s="130">
        <v>37</v>
      </c>
      <c r="S878" s="132" t="e">
        <f t="shared" ca="1" si="75"/>
        <v>#N/A</v>
      </c>
      <c r="AH878" t="s">
        <v>1117</v>
      </c>
      <c r="AI878">
        <v>0</v>
      </c>
    </row>
    <row r="879" spans="1:35">
      <c r="A879" s="130">
        <f t="shared" si="76"/>
        <v>15</v>
      </c>
      <c r="E879" s="130">
        <v>38</v>
      </c>
      <c r="S879" s="132" t="e">
        <f t="shared" ca="1" si="75"/>
        <v>#N/A</v>
      </c>
      <c r="AH879" t="s">
        <v>1118</v>
      </c>
      <c r="AI879">
        <v>2.6600000000000001E-4</v>
      </c>
    </row>
    <row r="880" spans="1:35">
      <c r="A880" s="130">
        <f t="shared" si="76"/>
        <v>15</v>
      </c>
      <c r="E880" s="130">
        <v>39</v>
      </c>
      <c r="S880" s="132" t="e">
        <f t="shared" ca="1" si="75"/>
        <v>#N/A</v>
      </c>
      <c r="AH880" t="s">
        <v>1119</v>
      </c>
      <c r="AI880">
        <v>0</v>
      </c>
    </row>
    <row r="881" spans="1:35">
      <c r="A881" s="130">
        <f t="shared" si="76"/>
        <v>15</v>
      </c>
      <c r="E881" s="130">
        <v>40</v>
      </c>
      <c r="S881" s="132" t="e">
        <f t="shared" ca="1" si="75"/>
        <v>#N/A</v>
      </c>
      <c r="AH881" t="s">
        <v>1120</v>
      </c>
      <c r="AI881">
        <v>3.6999999999999999E-4</v>
      </c>
    </row>
    <row r="882" spans="1:35">
      <c r="A882" s="130">
        <f t="shared" si="76"/>
        <v>15</v>
      </c>
      <c r="E882" s="130">
        <v>41</v>
      </c>
      <c r="S882" s="132" t="e">
        <f t="shared" ca="1" si="75"/>
        <v>#N/A</v>
      </c>
      <c r="AH882" t="s">
        <v>1121</v>
      </c>
      <c r="AI882">
        <v>4.44E-4</v>
      </c>
    </row>
    <row r="883" spans="1:35">
      <c r="A883" s="130">
        <f t="shared" si="76"/>
        <v>15</v>
      </c>
      <c r="E883" s="130">
        <v>42</v>
      </c>
      <c r="S883" s="132" t="e">
        <f t="shared" ca="1" si="75"/>
        <v>#N/A</v>
      </c>
      <c r="AH883" t="s">
        <v>1122</v>
      </c>
      <c r="AI883">
        <v>5.1999999999999995E-4</v>
      </c>
    </row>
    <row r="884" spans="1:35">
      <c r="A884" s="130">
        <f t="shared" si="76"/>
        <v>15</v>
      </c>
      <c r="E884" s="130">
        <v>43</v>
      </c>
      <c r="S884" s="132" t="e">
        <f t="shared" ca="1" si="75"/>
        <v>#N/A</v>
      </c>
      <c r="AH884" t="s">
        <v>1123</v>
      </c>
      <c r="AI884">
        <v>5.0699999999999996E-4</v>
      </c>
    </row>
    <row r="885" spans="1:35">
      <c r="A885" s="130">
        <f t="shared" si="76"/>
        <v>15</v>
      </c>
      <c r="E885" s="130">
        <v>44</v>
      </c>
      <c r="S885" s="132" t="e">
        <f t="shared" ca="1" si="75"/>
        <v>#N/A</v>
      </c>
      <c r="AH885" t="s">
        <v>1124</v>
      </c>
      <c r="AI885">
        <v>0</v>
      </c>
    </row>
    <row r="886" spans="1:35">
      <c r="A886" s="130">
        <f t="shared" si="76"/>
        <v>15</v>
      </c>
      <c r="E886" s="130">
        <v>45</v>
      </c>
      <c r="S886" s="132" t="e">
        <f t="shared" ca="1" si="75"/>
        <v>#N/A</v>
      </c>
      <c r="AH886" t="s">
        <v>1125</v>
      </c>
      <c r="AI886">
        <v>4.8500000000000003E-4</v>
      </c>
    </row>
    <row r="887" spans="1:35">
      <c r="A887" s="130">
        <f t="shared" si="76"/>
        <v>15</v>
      </c>
      <c r="E887" s="130">
        <v>46</v>
      </c>
      <c r="S887" s="132" t="e">
        <f t="shared" ca="1" si="75"/>
        <v>#N/A</v>
      </c>
      <c r="AH887" t="s">
        <v>1126</v>
      </c>
      <c r="AI887">
        <v>5.4000000000000001E-4</v>
      </c>
    </row>
    <row r="888" spans="1:35">
      <c r="A888" s="130">
        <f t="shared" si="76"/>
        <v>15</v>
      </c>
      <c r="E888" s="130">
        <v>47</v>
      </c>
      <c r="S888" s="132" t="e">
        <f t="shared" ca="1" si="75"/>
        <v>#N/A</v>
      </c>
      <c r="AH888" t="s">
        <v>1127</v>
      </c>
      <c r="AI888">
        <v>4.8200000000000001E-4</v>
      </c>
    </row>
    <row r="889" spans="1:35">
      <c r="A889" s="130">
        <f t="shared" si="76"/>
        <v>15</v>
      </c>
      <c r="E889" s="130">
        <v>48</v>
      </c>
      <c r="S889" s="132" t="e">
        <f t="shared" ca="1" si="75"/>
        <v>#N/A</v>
      </c>
      <c r="AH889" t="s">
        <v>1128</v>
      </c>
      <c r="AI889">
        <v>5.3200000000000003E-4</v>
      </c>
    </row>
    <row r="890" spans="1:35">
      <c r="A890" s="130">
        <f t="shared" si="76"/>
        <v>15</v>
      </c>
      <c r="E890" s="130">
        <v>49</v>
      </c>
      <c r="S890" s="132" t="e">
        <f t="shared" ca="1" si="75"/>
        <v>#N/A</v>
      </c>
      <c r="AH890" t="s">
        <v>1129</v>
      </c>
      <c r="AI890">
        <v>4.9799999999999996E-4</v>
      </c>
    </row>
    <row r="891" spans="1:35">
      <c r="A891" s="130">
        <f t="shared" si="76"/>
        <v>15</v>
      </c>
      <c r="E891" s="130">
        <v>50</v>
      </c>
      <c r="S891" s="132" t="e">
        <f t="shared" ca="1" si="75"/>
        <v>#N/A</v>
      </c>
      <c r="AH891" t="s">
        <v>1130</v>
      </c>
      <c r="AI891">
        <v>0</v>
      </c>
    </row>
    <row r="892" spans="1:35">
      <c r="A892" s="130">
        <f t="shared" si="76"/>
        <v>15</v>
      </c>
      <c r="E892" s="130">
        <v>51</v>
      </c>
      <c r="S892" s="132" t="e">
        <f t="shared" ca="1" si="75"/>
        <v>#N/A</v>
      </c>
      <c r="AH892" t="s">
        <v>1131</v>
      </c>
      <c r="AI892">
        <v>3.21E-4</v>
      </c>
    </row>
    <row r="893" spans="1:35">
      <c r="A893" s="130">
        <f t="shared" si="76"/>
        <v>15</v>
      </c>
      <c r="E893" s="130">
        <v>52</v>
      </c>
      <c r="S893" s="132" t="e">
        <f t="shared" ca="1" si="75"/>
        <v>#N/A</v>
      </c>
      <c r="AH893" t="s">
        <v>1132</v>
      </c>
      <c r="AI893">
        <v>5.4600000000000004E-4</v>
      </c>
    </row>
    <row r="894" spans="1:35">
      <c r="AH894" t="s">
        <v>1133</v>
      </c>
      <c r="AI894">
        <v>0</v>
      </c>
    </row>
    <row r="895" spans="1:35">
      <c r="AH895" t="s">
        <v>1134</v>
      </c>
      <c r="AI895">
        <v>3.3599999999999998E-4</v>
      </c>
    </row>
    <row r="896" spans="1:35">
      <c r="AH896" t="s">
        <v>1135</v>
      </c>
      <c r="AI896">
        <v>5.3399999999999997E-4</v>
      </c>
    </row>
    <row r="897" spans="1:35">
      <c r="AH897" t="s">
        <v>1136</v>
      </c>
      <c r="AI897">
        <v>4.9200000000000003E-4</v>
      </c>
    </row>
    <row r="898" spans="1:35">
      <c r="AH898" t="s">
        <v>1137</v>
      </c>
      <c r="AI898">
        <v>0</v>
      </c>
    </row>
    <row r="899" spans="1:35">
      <c r="AH899" t="s">
        <v>1138</v>
      </c>
      <c r="AI899">
        <v>4.9200000000000003E-4</v>
      </c>
    </row>
    <row r="900" spans="1:35">
      <c r="AH900" t="s">
        <v>13672</v>
      </c>
      <c r="AI900">
        <v>0</v>
      </c>
    </row>
    <row r="901" spans="1:35">
      <c r="AH901" t="s">
        <v>13673</v>
      </c>
      <c r="AI901">
        <v>2.8710180664062501E-4</v>
      </c>
    </row>
    <row r="902" spans="1:35">
      <c r="A902" s="130">
        <f>(ROW()+58)/60</f>
        <v>16</v>
      </c>
      <c r="B902" s="131">
        <f ca="1">INDIRECT("select!E"&amp;TEXT($B$1+A902,"#"))</f>
        <v>0</v>
      </c>
      <c r="C902" s="130" t="e">
        <f ca="1">VLOOKUP(B902,$A$3181:$D$3190,4,0)</f>
        <v>#N/A</v>
      </c>
      <c r="D902" s="130" t="e">
        <f ca="1">VLOOKUP(B902,$A$3181:$D$3190,3,0)</f>
        <v>#N/A</v>
      </c>
      <c r="E902" s="130">
        <v>1</v>
      </c>
      <c r="F902" s="132" t="e">
        <f t="shared" ref="F902:F924" ca="1" si="77">IF(E902&lt;=INDIRECT("D$"&amp;TEXT(ROW()-E902+1,"#")),INDIRECT("E$"&amp;TEXT($F$1+INDIRECT("C$"&amp;TEXT(ROW()-E902+1,"#"))+E902-1,"#")),"")</f>
        <v>#N/A</v>
      </c>
      <c r="G902" s="131">
        <f ca="1">INDIRECT("select!G"&amp;TEXT($B$1+A902,"#"))</f>
        <v>0</v>
      </c>
      <c r="H902" s="130" t="e">
        <f ca="1">VLOOKUP(G902,E$3181:G$3219,3,0)</f>
        <v>#N/A</v>
      </c>
      <c r="I902" s="130" t="e">
        <f ca="1">VLOOKUP(G902,E$3181:G$3219,2,0)</f>
        <v>#N/A</v>
      </c>
      <c r="J902" s="132" t="e">
        <f t="shared" ref="J902:J910" ca="1" si="78">IF(E902&lt;=INDIRECT("I$"&amp;TEXT(ROW()-E902+1,"#")),INDIRECT("H$"&amp;TEXT($F$1+INDIRECT("H$"&amp;TEXT(ROW()-E902+1,"#"))+E902-1,"#")),"")</f>
        <v>#N/A</v>
      </c>
      <c r="K902" s="133">
        <f ca="1">INDIRECT("select!H"&amp;TEXT($B$1+A902,"#"))</f>
        <v>0</v>
      </c>
      <c r="L902" s="130" t="e">
        <f ca="1">VLOOKUP(K902,H$3181:J$3287,3,0)</f>
        <v>#N/A</v>
      </c>
      <c r="M902" s="130" t="e">
        <f ca="1">VLOOKUP(K902,H$3181:J$3287,2,0)</f>
        <v>#N/A</v>
      </c>
      <c r="N902" s="132" t="e">
        <f t="shared" ref="N902:N924" ca="1" si="79">IF(E902&lt;=INDIRECT("M$"&amp;TEXT(ROW()-E902+1,"#")),INDIRECT("K$"&amp;TEXT($F$1+INDIRECT("L$"&amp;TEXT(ROW()-E902+1,"#"))+E902-1,"#")),"")</f>
        <v>#N/A</v>
      </c>
      <c r="O902" s="133">
        <f ca="1">INDIRECT("select!I"&amp;TEXT($B$1+A902,"#"))</f>
        <v>0</v>
      </c>
      <c r="Q902" s="130" t="e">
        <f ca="1">VLOOKUP(O902,K$3181:O$3570,5,0)</f>
        <v>#N/A</v>
      </c>
      <c r="R902" s="130" t="e">
        <f ca="1">VLOOKUP(O902,K$3181:O$3570,4,0)</f>
        <v>#N/A</v>
      </c>
      <c r="S902" s="132" t="e">
        <f t="shared" ref="S902:S953" ca="1" si="80">IF(E902&lt;=INDIRECT("R$"&amp;TEXT(ROW()-E902+1,"#")),INDIRECT("P$"&amp;TEXT($F$1+INDIRECT("Q$"&amp;TEXT(ROW()-E902+1,"#"))+E902-1,"#")),"")</f>
        <v>#N/A</v>
      </c>
      <c r="T902" s="130" t="str">
        <f ca="1">IFERROR(VLOOKUP(O902,K$3181:O$3570,2,0),"")</f>
        <v/>
      </c>
      <c r="U902">
        <f ca="1">IFERROR(VLOOKUP(O902,K$3181:O$3570,3,0),0)</f>
        <v>0</v>
      </c>
      <c r="AH902" t="s">
        <v>13674</v>
      </c>
      <c r="AI902">
        <v>3.47291961669921E-4</v>
      </c>
    </row>
    <row r="903" spans="1:35">
      <c r="A903" s="130">
        <f t="shared" ref="A903:A953" si="81">A902</f>
        <v>16</v>
      </c>
      <c r="E903" s="130">
        <v>2</v>
      </c>
      <c r="F903" s="132" t="e">
        <f t="shared" ca="1" si="77"/>
        <v>#N/A</v>
      </c>
      <c r="J903" s="132" t="e">
        <f t="shared" ca="1" si="78"/>
        <v>#N/A</v>
      </c>
      <c r="N903" s="132" t="e">
        <f t="shared" ca="1" si="79"/>
        <v>#N/A</v>
      </c>
      <c r="S903" s="132" t="e">
        <f t="shared" ca="1" si="80"/>
        <v>#N/A</v>
      </c>
      <c r="AH903" t="s">
        <v>13675</v>
      </c>
      <c r="AI903">
        <v>2.06942581176757E-4</v>
      </c>
    </row>
    <row r="904" spans="1:35">
      <c r="A904" s="130">
        <f t="shared" si="81"/>
        <v>16</v>
      </c>
      <c r="E904" s="130">
        <v>3</v>
      </c>
      <c r="F904" s="132" t="e">
        <f t="shared" ca="1" si="77"/>
        <v>#N/A</v>
      </c>
      <c r="J904" s="132" t="e">
        <f t="shared" ca="1" si="78"/>
        <v>#N/A</v>
      </c>
      <c r="N904" s="132" t="e">
        <f t="shared" ca="1" si="79"/>
        <v>#N/A</v>
      </c>
      <c r="S904" s="132" t="e">
        <f t="shared" ca="1" si="80"/>
        <v>#N/A</v>
      </c>
      <c r="AH904" t="s">
        <v>13676</v>
      </c>
      <c r="AI904">
        <v>4.7687091064453103E-4</v>
      </c>
    </row>
    <row r="905" spans="1:35">
      <c r="A905" s="130">
        <f t="shared" si="81"/>
        <v>16</v>
      </c>
      <c r="E905" s="130">
        <v>4</v>
      </c>
      <c r="F905" s="132" t="e">
        <f t="shared" ca="1" si="77"/>
        <v>#N/A</v>
      </c>
      <c r="J905" s="132" t="e">
        <f t="shared" ca="1" si="78"/>
        <v>#N/A</v>
      </c>
      <c r="N905" s="132" t="e">
        <f t="shared" ca="1" si="79"/>
        <v>#N/A</v>
      </c>
      <c r="S905" s="132" t="e">
        <f t="shared" ca="1" si="80"/>
        <v>#N/A</v>
      </c>
      <c r="AH905" t="s">
        <v>13677</v>
      </c>
      <c r="AI905">
        <v>4.8625497436523399E-4</v>
      </c>
    </row>
    <row r="906" spans="1:35">
      <c r="A906" s="130">
        <f t="shared" si="81"/>
        <v>16</v>
      </c>
      <c r="E906" s="130">
        <v>5</v>
      </c>
      <c r="F906" s="132" t="e">
        <f t="shared" ca="1" si="77"/>
        <v>#N/A</v>
      </c>
      <c r="J906" s="132" t="e">
        <f t="shared" ca="1" si="78"/>
        <v>#N/A</v>
      </c>
      <c r="N906" s="132" t="e">
        <f t="shared" ca="1" si="79"/>
        <v>#N/A</v>
      </c>
      <c r="S906" s="132" t="e">
        <f t="shared" ca="1" si="80"/>
        <v>#N/A</v>
      </c>
      <c r="AH906" t="s">
        <v>13678</v>
      </c>
      <c r="AI906">
        <v>8.1254180908203096E-5</v>
      </c>
    </row>
    <row r="907" spans="1:35">
      <c r="A907" s="130">
        <f t="shared" si="81"/>
        <v>16</v>
      </c>
      <c r="E907" s="130">
        <v>6</v>
      </c>
      <c r="F907" s="132" t="e">
        <f t="shared" ca="1" si="77"/>
        <v>#N/A</v>
      </c>
      <c r="J907" s="132" t="e">
        <f t="shared" ca="1" si="78"/>
        <v>#N/A</v>
      </c>
      <c r="N907" s="132" t="e">
        <f t="shared" ca="1" si="79"/>
        <v>#N/A</v>
      </c>
      <c r="S907" s="132" t="e">
        <f t="shared" ca="1" si="80"/>
        <v>#N/A</v>
      </c>
      <c r="AH907" t="s">
        <v>13679</v>
      </c>
      <c r="AI907">
        <v>4.8151907348632799E-4</v>
      </c>
    </row>
    <row r="908" spans="1:35">
      <c r="A908" s="130">
        <f t="shared" si="81"/>
        <v>16</v>
      </c>
      <c r="E908" s="130">
        <v>7</v>
      </c>
      <c r="F908" s="132" t="e">
        <f t="shared" ca="1" si="77"/>
        <v>#N/A</v>
      </c>
      <c r="J908" s="132" t="e">
        <f t="shared" ca="1" si="78"/>
        <v>#N/A</v>
      </c>
      <c r="N908" s="132" t="e">
        <f t="shared" ca="1" si="79"/>
        <v>#N/A</v>
      </c>
      <c r="S908" s="132" t="e">
        <f t="shared" ca="1" si="80"/>
        <v>#N/A</v>
      </c>
      <c r="AH908" t="s">
        <v>13680</v>
      </c>
      <c r="AI908">
        <v>4.4666842651367101E-4</v>
      </c>
    </row>
    <row r="909" spans="1:35">
      <c r="A909" s="130">
        <f t="shared" si="81"/>
        <v>16</v>
      </c>
      <c r="E909" s="130">
        <v>8</v>
      </c>
      <c r="F909" s="132" t="e">
        <f t="shared" ca="1" si="77"/>
        <v>#N/A</v>
      </c>
      <c r="J909" s="132" t="e">
        <f t="shared" ca="1" si="78"/>
        <v>#N/A</v>
      </c>
      <c r="N909" s="132" t="e">
        <f t="shared" ca="1" si="79"/>
        <v>#N/A</v>
      </c>
      <c r="S909" s="132" t="e">
        <f t="shared" ca="1" si="80"/>
        <v>#N/A</v>
      </c>
      <c r="AH909" t="s">
        <v>13681</v>
      </c>
      <c r="AI909">
        <v>4.43625579833984E-4</v>
      </c>
    </row>
    <row r="910" spans="1:35">
      <c r="A910" s="130">
        <f t="shared" si="81"/>
        <v>16</v>
      </c>
      <c r="E910" s="130">
        <v>9</v>
      </c>
      <c r="F910" s="132" t="e">
        <f t="shared" ca="1" si="77"/>
        <v>#N/A</v>
      </c>
      <c r="J910" s="132" t="e">
        <f t="shared" ca="1" si="78"/>
        <v>#N/A</v>
      </c>
      <c r="N910" s="132" t="e">
        <f t="shared" ca="1" si="79"/>
        <v>#N/A</v>
      </c>
      <c r="S910" s="132" t="e">
        <f t="shared" ca="1" si="80"/>
        <v>#N/A</v>
      </c>
      <c r="AH910" t="s">
        <v>13682</v>
      </c>
      <c r="AI910">
        <v>1.3972740173339801E-4</v>
      </c>
    </row>
    <row r="911" spans="1:35">
      <c r="A911" s="130">
        <f t="shared" si="81"/>
        <v>16</v>
      </c>
      <c r="E911" s="130">
        <v>10</v>
      </c>
      <c r="F911" s="132" t="e">
        <f t="shared" ca="1" si="77"/>
        <v>#N/A</v>
      </c>
      <c r="N911" s="132" t="e">
        <f t="shared" ca="1" si="79"/>
        <v>#N/A</v>
      </c>
      <c r="S911" s="132" t="e">
        <f t="shared" ca="1" si="80"/>
        <v>#N/A</v>
      </c>
      <c r="AH911" t="s">
        <v>13683</v>
      </c>
      <c r="AI911">
        <v>3.1147540283203105E-4</v>
      </c>
    </row>
    <row r="912" spans="1:35">
      <c r="A912" s="130">
        <f t="shared" si="81"/>
        <v>16</v>
      </c>
      <c r="E912" s="130">
        <v>11</v>
      </c>
      <c r="F912" s="132" t="e">
        <f t="shared" ca="1" si="77"/>
        <v>#N/A</v>
      </c>
      <c r="N912" s="132" t="e">
        <f t="shared" ca="1" si="79"/>
        <v>#N/A</v>
      </c>
      <c r="S912" s="132" t="e">
        <f t="shared" ca="1" si="80"/>
        <v>#N/A</v>
      </c>
      <c r="AH912" t="s">
        <v>13684</v>
      </c>
      <c r="AI912">
        <v>4.7845803833007801E-4</v>
      </c>
    </row>
    <row r="913" spans="1:35">
      <c r="A913" s="130">
        <f t="shared" si="81"/>
        <v>16</v>
      </c>
      <c r="E913" s="130">
        <v>12</v>
      </c>
      <c r="F913" s="132" t="e">
        <f t="shared" ca="1" si="77"/>
        <v>#N/A</v>
      </c>
      <c r="N913" s="132" t="e">
        <f t="shared" ca="1" si="79"/>
        <v>#N/A</v>
      </c>
      <c r="S913" s="132" t="e">
        <f t="shared" ca="1" si="80"/>
        <v>#N/A</v>
      </c>
      <c r="AH913" t="s">
        <v>13685</v>
      </c>
      <c r="AI913">
        <v>1.41774261474609E-4</v>
      </c>
    </row>
    <row r="914" spans="1:35">
      <c r="A914" s="130">
        <f t="shared" si="81"/>
        <v>16</v>
      </c>
      <c r="E914" s="130">
        <v>13</v>
      </c>
      <c r="F914" s="132" t="e">
        <f t="shared" ca="1" si="77"/>
        <v>#N/A</v>
      </c>
      <c r="N914" s="132" t="e">
        <f t="shared" ca="1" si="79"/>
        <v>#N/A</v>
      </c>
      <c r="S914" s="132" t="e">
        <f t="shared" ca="1" si="80"/>
        <v>#N/A</v>
      </c>
      <c r="AH914" t="s">
        <v>13686</v>
      </c>
      <c r="AI914">
        <v>4.1939273071288997E-4</v>
      </c>
    </row>
    <row r="915" spans="1:35">
      <c r="A915" s="130">
        <f t="shared" si="81"/>
        <v>16</v>
      </c>
      <c r="E915" s="130">
        <v>14</v>
      </c>
      <c r="F915" s="132" t="e">
        <f t="shared" ca="1" si="77"/>
        <v>#N/A</v>
      </c>
      <c r="N915" s="132" t="e">
        <f t="shared" ca="1" si="79"/>
        <v>#N/A</v>
      </c>
      <c r="S915" s="132" t="e">
        <f t="shared" ca="1" si="80"/>
        <v>#N/A</v>
      </c>
      <c r="AH915" t="s">
        <v>13687</v>
      </c>
      <c r="AI915">
        <v>3.1250000000000001E-4</v>
      </c>
    </row>
    <row r="916" spans="1:35">
      <c r="A916" s="130">
        <f t="shared" si="81"/>
        <v>16</v>
      </c>
      <c r="E916" s="130">
        <v>15</v>
      </c>
      <c r="F916" s="132" t="e">
        <f t="shared" ca="1" si="77"/>
        <v>#N/A</v>
      </c>
      <c r="N916" s="132" t="e">
        <f t="shared" ca="1" si="79"/>
        <v>#N/A</v>
      </c>
      <c r="S916" s="132" t="e">
        <f t="shared" ca="1" si="80"/>
        <v>#N/A</v>
      </c>
      <c r="AH916" t="s">
        <v>13688</v>
      </c>
      <c r="AI916">
        <v>1.1899668121337799E-4</v>
      </c>
    </row>
    <row r="917" spans="1:35">
      <c r="A917" s="130">
        <f t="shared" si="81"/>
        <v>16</v>
      </c>
      <c r="E917" s="130">
        <v>16</v>
      </c>
      <c r="F917" s="132" t="e">
        <f t="shared" ca="1" si="77"/>
        <v>#N/A</v>
      </c>
      <c r="N917" s="132" t="e">
        <f t="shared" ca="1" si="79"/>
        <v>#N/A</v>
      </c>
      <c r="S917" s="132" t="e">
        <f t="shared" ca="1" si="80"/>
        <v>#N/A</v>
      </c>
      <c r="AH917" t="s">
        <v>13689</v>
      </c>
      <c r="AI917">
        <v>3.7446322631835897E-4</v>
      </c>
    </row>
    <row r="918" spans="1:35">
      <c r="A918" s="130">
        <f t="shared" si="81"/>
        <v>16</v>
      </c>
      <c r="E918" s="130">
        <v>17</v>
      </c>
      <c r="F918" s="132" t="e">
        <f t="shared" ca="1" si="77"/>
        <v>#N/A</v>
      </c>
      <c r="N918" s="132" t="e">
        <f t="shared" ca="1" si="79"/>
        <v>#N/A</v>
      </c>
      <c r="S918" s="132" t="e">
        <f t="shared" ca="1" si="80"/>
        <v>#N/A</v>
      </c>
      <c r="AH918" t="s">
        <v>13690</v>
      </c>
      <c r="AI918">
        <v>5.4133172607421793E-4</v>
      </c>
    </row>
    <row r="919" spans="1:35">
      <c r="A919" s="130">
        <f t="shared" si="81"/>
        <v>16</v>
      </c>
      <c r="E919" s="130">
        <v>18</v>
      </c>
      <c r="F919" s="132" t="e">
        <f t="shared" ca="1" si="77"/>
        <v>#N/A</v>
      </c>
      <c r="N919" s="132" t="e">
        <f t="shared" ca="1" si="79"/>
        <v>#N/A</v>
      </c>
      <c r="S919" s="132" t="e">
        <f t="shared" ca="1" si="80"/>
        <v>#N/A</v>
      </c>
      <c r="AH919" t="s">
        <v>13691</v>
      </c>
      <c r="AI919">
        <v>3.0903326034545897E-5</v>
      </c>
    </row>
    <row r="920" spans="1:35">
      <c r="A920" s="130">
        <f t="shared" si="81"/>
        <v>16</v>
      </c>
      <c r="E920" s="130">
        <v>19</v>
      </c>
      <c r="F920" s="132" t="e">
        <f t="shared" ca="1" si="77"/>
        <v>#N/A</v>
      </c>
      <c r="N920" s="132" t="e">
        <f t="shared" ca="1" si="79"/>
        <v>#N/A</v>
      </c>
      <c r="S920" s="132" t="e">
        <f t="shared" ca="1" si="80"/>
        <v>#N/A</v>
      </c>
      <c r="AH920" t="s">
        <v>13692</v>
      </c>
      <c r="AI920">
        <v>1.3126708984375E-4</v>
      </c>
    </row>
    <row r="921" spans="1:35">
      <c r="A921" s="130">
        <f t="shared" si="81"/>
        <v>16</v>
      </c>
      <c r="E921" s="130">
        <v>20</v>
      </c>
      <c r="F921" s="132" t="e">
        <f t="shared" ca="1" si="77"/>
        <v>#N/A</v>
      </c>
      <c r="N921" s="132" t="e">
        <f t="shared" ca="1" si="79"/>
        <v>#N/A</v>
      </c>
      <c r="S921" s="132" t="e">
        <f t="shared" ca="1" si="80"/>
        <v>#N/A</v>
      </c>
      <c r="AH921" t="s">
        <v>13693</v>
      </c>
      <c r="AI921">
        <v>5.8749804687499997E-4</v>
      </c>
    </row>
    <row r="922" spans="1:35">
      <c r="A922" s="130">
        <f t="shared" si="81"/>
        <v>16</v>
      </c>
      <c r="E922" s="130">
        <v>21</v>
      </c>
      <c r="F922" s="132" t="e">
        <f t="shared" ca="1" si="77"/>
        <v>#N/A</v>
      </c>
      <c r="N922" s="132" t="e">
        <f t="shared" ca="1" si="79"/>
        <v>#N/A</v>
      </c>
      <c r="S922" s="132" t="e">
        <f t="shared" ca="1" si="80"/>
        <v>#N/A</v>
      </c>
      <c r="AH922" t="s">
        <v>13694</v>
      </c>
      <c r="AI922">
        <v>4.12245483398437E-4</v>
      </c>
    </row>
    <row r="923" spans="1:35">
      <c r="A923" s="130">
        <f t="shared" si="81"/>
        <v>16</v>
      </c>
      <c r="E923" s="130">
        <v>22</v>
      </c>
      <c r="F923" s="132" t="e">
        <f t="shared" ca="1" si="77"/>
        <v>#N/A</v>
      </c>
      <c r="N923" s="132" t="e">
        <f t="shared" ca="1" si="79"/>
        <v>#N/A</v>
      </c>
      <c r="S923" s="132" t="e">
        <f t="shared" ca="1" si="80"/>
        <v>#N/A</v>
      </c>
      <c r="AH923" t="s">
        <v>13695</v>
      </c>
      <c r="AI923">
        <v>1.4974604797363198E-4</v>
      </c>
    </row>
    <row r="924" spans="1:35">
      <c r="A924" s="130">
        <f t="shared" si="81"/>
        <v>16</v>
      </c>
      <c r="E924" s="130">
        <v>23</v>
      </c>
      <c r="F924" s="132" t="e">
        <f t="shared" ca="1" si="77"/>
        <v>#N/A</v>
      </c>
      <c r="N924" s="132" t="e">
        <f t="shared" ca="1" si="79"/>
        <v>#N/A</v>
      </c>
      <c r="S924" s="132" t="e">
        <f t="shared" ca="1" si="80"/>
        <v>#N/A</v>
      </c>
      <c r="AH924" t="s">
        <v>13696</v>
      </c>
      <c r="AI924">
        <v>1.37548248291015E-4</v>
      </c>
    </row>
    <row r="925" spans="1:35">
      <c r="A925" s="130">
        <f t="shared" si="81"/>
        <v>16</v>
      </c>
      <c r="E925" s="130">
        <v>24</v>
      </c>
      <c r="S925" s="132" t="e">
        <f t="shared" ca="1" si="80"/>
        <v>#N/A</v>
      </c>
      <c r="AH925" t="s">
        <v>13697</v>
      </c>
      <c r="AI925">
        <v>3.8901910400390602E-4</v>
      </c>
    </row>
    <row r="926" spans="1:35">
      <c r="A926" s="130">
        <f t="shared" si="81"/>
        <v>16</v>
      </c>
      <c r="E926" s="130">
        <v>25</v>
      </c>
      <c r="S926" s="132" t="e">
        <f t="shared" ca="1" si="80"/>
        <v>#N/A</v>
      </c>
      <c r="AH926" t="s">
        <v>13698</v>
      </c>
      <c r="AI926">
        <v>2.4582699584960898E-4</v>
      </c>
    </row>
    <row r="927" spans="1:35">
      <c r="A927" s="130">
        <f t="shared" si="81"/>
        <v>16</v>
      </c>
      <c r="E927" s="130">
        <v>26</v>
      </c>
      <c r="S927" s="132" t="e">
        <f t="shared" ca="1" si="80"/>
        <v>#N/A</v>
      </c>
      <c r="AH927" t="s">
        <v>13699</v>
      </c>
      <c r="AI927">
        <v>7.3986950683593703E-4</v>
      </c>
    </row>
    <row r="928" spans="1:35">
      <c r="A928" s="130">
        <f t="shared" si="81"/>
        <v>16</v>
      </c>
      <c r="E928" s="130">
        <v>27</v>
      </c>
      <c r="S928" s="132" t="e">
        <f t="shared" ca="1" si="80"/>
        <v>#N/A</v>
      </c>
      <c r="AH928" t="s">
        <v>13700</v>
      </c>
      <c r="AI928">
        <v>2.69897216796875E-4</v>
      </c>
    </row>
    <row r="929" spans="1:35">
      <c r="A929" s="130">
        <f t="shared" si="81"/>
        <v>16</v>
      </c>
      <c r="E929" s="130">
        <v>28</v>
      </c>
      <c r="S929" s="132" t="e">
        <f t="shared" ca="1" si="80"/>
        <v>#N/A</v>
      </c>
      <c r="AH929" t="s">
        <v>13701</v>
      </c>
      <c r="AI929">
        <v>2.5975299072265602E-4</v>
      </c>
    </row>
    <row r="930" spans="1:35">
      <c r="A930" s="130">
        <f t="shared" si="81"/>
        <v>16</v>
      </c>
      <c r="E930" s="130">
        <v>29</v>
      </c>
      <c r="S930" s="132" t="e">
        <f t="shared" ca="1" si="80"/>
        <v>#N/A</v>
      </c>
      <c r="AH930" t="s">
        <v>13702</v>
      </c>
      <c r="AI930">
        <v>6.8833595275878906E-5</v>
      </c>
    </row>
    <row r="931" spans="1:35">
      <c r="A931" s="130">
        <f t="shared" si="81"/>
        <v>16</v>
      </c>
      <c r="E931" s="130">
        <v>30</v>
      </c>
      <c r="S931" s="132" t="e">
        <f t="shared" ca="1" si="80"/>
        <v>#N/A</v>
      </c>
      <c r="AH931" t="s">
        <v>13703</v>
      </c>
      <c r="AI931">
        <v>5.8479198455810494E-5</v>
      </c>
    </row>
    <row r="932" spans="1:35">
      <c r="A932" s="130">
        <f t="shared" si="81"/>
        <v>16</v>
      </c>
      <c r="E932" s="130">
        <v>31</v>
      </c>
      <c r="S932" s="132" t="e">
        <f t="shared" ca="1" si="80"/>
        <v>#N/A</v>
      </c>
      <c r="AH932" t="s">
        <v>13704</v>
      </c>
      <c r="AI932">
        <v>4.4487362670898395E-4</v>
      </c>
    </row>
    <row r="933" spans="1:35">
      <c r="A933" s="130">
        <f t="shared" si="81"/>
        <v>16</v>
      </c>
      <c r="E933" s="130">
        <v>32</v>
      </c>
      <c r="S933" s="132" t="e">
        <f t="shared" ca="1" si="80"/>
        <v>#N/A</v>
      </c>
      <c r="AH933" t="s">
        <v>13705</v>
      </c>
      <c r="AI933">
        <v>3.3769400024413998E-4</v>
      </c>
    </row>
    <row r="934" spans="1:35">
      <c r="A934" s="130">
        <f t="shared" si="81"/>
        <v>16</v>
      </c>
      <c r="E934" s="130">
        <v>33</v>
      </c>
      <c r="S934" s="132" t="e">
        <f t="shared" ca="1" si="80"/>
        <v>#N/A</v>
      </c>
      <c r="AH934" t="s">
        <v>13706</v>
      </c>
      <c r="AI934">
        <v>1.1137440490722599E-4</v>
      </c>
    </row>
    <row r="935" spans="1:35">
      <c r="A935" s="130">
        <f t="shared" si="81"/>
        <v>16</v>
      </c>
      <c r="E935" s="130">
        <v>34</v>
      </c>
      <c r="S935" s="132" t="e">
        <f t="shared" ca="1" si="80"/>
        <v>#N/A</v>
      </c>
      <c r="AH935" t="s">
        <v>13707</v>
      </c>
      <c r="AI935">
        <v>3.5242251586914002E-4</v>
      </c>
    </row>
    <row r="936" spans="1:35">
      <c r="A936" s="130">
        <f t="shared" si="81"/>
        <v>16</v>
      </c>
      <c r="E936" s="130">
        <v>35</v>
      </c>
      <c r="S936" s="132" t="e">
        <f t="shared" ca="1" si="80"/>
        <v>#N/A</v>
      </c>
      <c r="AH936" t="s">
        <v>13708</v>
      </c>
      <c r="AI936">
        <v>4.30258666992187E-4</v>
      </c>
    </row>
    <row r="937" spans="1:35">
      <c r="A937" s="130">
        <f t="shared" si="81"/>
        <v>16</v>
      </c>
      <c r="E937" s="130">
        <v>36</v>
      </c>
      <c r="S937" s="132" t="e">
        <f t="shared" ca="1" si="80"/>
        <v>#N/A</v>
      </c>
      <c r="AH937" t="s">
        <v>13709</v>
      </c>
      <c r="AI937">
        <v>3.20946258544921E-4</v>
      </c>
    </row>
    <row r="938" spans="1:35">
      <c r="A938" s="130">
        <f t="shared" si="81"/>
        <v>16</v>
      </c>
      <c r="E938" s="130">
        <v>37</v>
      </c>
      <c r="S938" s="132" t="e">
        <f t="shared" ca="1" si="80"/>
        <v>#N/A</v>
      </c>
      <c r="AH938" t="s">
        <v>13710</v>
      </c>
      <c r="AI938">
        <v>1.95502548217773E-4</v>
      </c>
    </row>
    <row r="939" spans="1:35">
      <c r="A939" s="130">
        <f t="shared" si="81"/>
        <v>16</v>
      </c>
      <c r="E939" s="130">
        <v>38</v>
      </c>
      <c r="S939" s="132" t="e">
        <f t="shared" ca="1" si="80"/>
        <v>#N/A</v>
      </c>
      <c r="AH939" t="s">
        <v>13711</v>
      </c>
      <c r="AI939">
        <v>6.2600708007812505E-4</v>
      </c>
    </row>
    <row r="940" spans="1:35">
      <c r="A940" s="130">
        <f t="shared" si="81"/>
        <v>16</v>
      </c>
      <c r="E940" s="130">
        <v>39</v>
      </c>
      <c r="S940" s="132" t="e">
        <f t="shared" ca="1" si="80"/>
        <v>#N/A</v>
      </c>
      <c r="AH940" t="s">
        <v>13712</v>
      </c>
      <c r="AI940">
        <v>3.8108688354492103E-4</v>
      </c>
    </row>
    <row r="941" spans="1:35">
      <c r="A941" s="130">
        <f t="shared" si="81"/>
        <v>16</v>
      </c>
      <c r="E941" s="130">
        <v>40</v>
      </c>
      <c r="S941" s="132" t="e">
        <f t="shared" ca="1" si="80"/>
        <v>#N/A</v>
      </c>
      <c r="AH941" t="s">
        <v>13713</v>
      </c>
      <c r="AI941">
        <v>2.2283869934082001E-4</v>
      </c>
    </row>
    <row r="942" spans="1:35">
      <c r="A942" s="130">
        <f t="shared" si="81"/>
        <v>16</v>
      </c>
      <c r="E942" s="130">
        <v>41</v>
      </c>
      <c r="S942" s="132" t="e">
        <f t="shared" ca="1" si="80"/>
        <v>#N/A</v>
      </c>
      <c r="AH942" t="s">
        <v>13714</v>
      </c>
      <c r="AI942">
        <v>4.1649618530273396E-4</v>
      </c>
    </row>
    <row r="943" spans="1:35">
      <c r="A943" s="130">
        <f t="shared" si="81"/>
        <v>16</v>
      </c>
      <c r="E943" s="130">
        <v>42</v>
      </c>
      <c r="S943" s="132" t="e">
        <f t="shared" ca="1" si="80"/>
        <v>#N/A</v>
      </c>
      <c r="AH943" t="s">
        <v>13715</v>
      </c>
      <c r="AI943">
        <v>6.5494238281249995E-4</v>
      </c>
    </row>
    <row r="944" spans="1:35">
      <c r="A944" s="130">
        <f t="shared" si="81"/>
        <v>16</v>
      </c>
      <c r="E944" s="130">
        <v>43</v>
      </c>
      <c r="S944" s="132" t="e">
        <f t="shared" ca="1" si="80"/>
        <v>#N/A</v>
      </c>
      <c r="AH944" t="s">
        <v>13716</v>
      </c>
      <c r="AI944">
        <v>1.1237928009033201E-4</v>
      </c>
    </row>
    <row r="945" spans="1:35">
      <c r="A945" s="130">
        <f t="shared" si="81"/>
        <v>16</v>
      </c>
      <c r="E945" s="130">
        <v>44</v>
      </c>
      <c r="S945" s="132" t="e">
        <f t="shared" ca="1" si="80"/>
        <v>#N/A</v>
      </c>
      <c r="AH945" t="s">
        <v>13717</v>
      </c>
      <c r="AI945">
        <v>2.6008209228515605E-4</v>
      </c>
    </row>
    <row r="946" spans="1:35">
      <c r="A946" s="130">
        <f t="shared" si="81"/>
        <v>16</v>
      </c>
      <c r="E946" s="130">
        <v>45</v>
      </c>
      <c r="S946" s="132" t="e">
        <f t="shared" ca="1" si="80"/>
        <v>#N/A</v>
      </c>
      <c r="AH946" t="s">
        <v>13718</v>
      </c>
      <c r="AI946">
        <v>1.7161119079589802E-4</v>
      </c>
    </row>
    <row r="947" spans="1:35">
      <c r="A947" s="130">
        <f t="shared" si="81"/>
        <v>16</v>
      </c>
      <c r="E947" s="130">
        <v>46</v>
      </c>
      <c r="S947" s="132" t="e">
        <f t="shared" ca="1" si="80"/>
        <v>#N/A</v>
      </c>
      <c r="AH947" t="s">
        <v>13719</v>
      </c>
      <c r="AI947">
        <v>2.0903082275390599E-4</v>
      </c>
    </row>
    <row r="948" spans="1:35">
      <c r="A948" s="130">
        <f t="shared" si="81"/>
        <v>16</v>
      </c>
      <c r="E948" s="130">
        <v>47</v>
      </c>
      <c r="S948" s="132" t="e">
        <f t="shared" ca="1" si="80"/>
        <v>#N/A</v>
      </c>
      <c r="AH948" t="s">
        <v>13720</v>
      </c>
      <c r="AI948">
        <v>3.1250000000000001E-4</v>
      </c>
    </row>
    <row r="949" spans="1:35">
      <c r="A949" s="130">
        <f t="shared" si="81"/>
        <v>16</v>
      </c>
      <c r="E949" s="130">
        <v>48</v>
      </c>
      <c r="S949" s="132" t="e">
        <f t="shared" ca="1" si="80"/>
        <v>#N/A</v>
      </c>
      <c r="AH949" t="s">
        <v>13721</v>
      </c>
      <c r="AI949">
        <v>4.1258715820312498E-4</v>
      </c>
    </row>
    <row r="950" spans="1:35">
      <c r="A950" s="130">
        <f t="shared" si="81"/>
        <v>16</v>
      </c>
      <c r="E950" s="130">
        <v>49</v>
      </c>
      <c r="S950" s="132" t="e">
        <f t="shared" ca="1" si="80"/>
        <v>#N/A</v>
      </c>
      <c r="AH950" t="s">
        <v>13722</v>
      </c>
      <c r="AI950">
        <v>0</v>
      </c>
    </row>
    <row r="951" spans="1:35">
      <c r="A951" s="130">
        <f t="shared" si="81"/>
        <v>16</v>
      </c>
      <c r="E951" s="130">
        <v>50</v>
      </c>
      <c r="S951" s="132" t="e">
        <f t="shared" ca="1" si="80"/>
        <v>#N/A</v>
      </c>
      <c r="AH951" t="s">
        <v>13723</v>
      </c>
      <c r="AI951">
        <v>5.4100054931640598E-4</v>
      </c>
    </row>
    <row r="952" spans="1:35">
      <c r="A952" s="130">
        <f t="shared" si="81"/>
        <v>16</v>
      </c>
      <c r="E952" s="130">
        <v>51</v>
      </c>
      <c r="S952" s="132" t="e">
        <f t="shared" ca="1" si="80"/>
        <v>#N/A</v>
      </c>
      <c r="AH952" t="s">
        <v>13724</v>
      </c>
      <c r="AI952">
        <v>4.0650405883788999E-4</v>
      </c>
    </row>
    <row r="953" spans="1:35">
      <c r="A953" s="130">
        <f t="shared" si="81"/>
        <v>16</v>
      </c>
      <c r="E953" s="130">
        <v>52</v>
      </c>
      <c r="S953" s="132" t="e">
        <f t="shared" ca="1" si="80"/>
        <v>#N/A</v>
      </c>
      <c r="AH953" t="s">
        <v>13725</v>
      </c>
      <c r="AI953">
        <v>3.7380746459960898E-4</v>
      </c>
    </row>
    <row r="954" spans="1:35">
      <c r="AH954" t="s">
        <v>13726</v>
      </c>
      <c r="AI954">
        <v>5.2739862060546794E-4</v>
      </c>
    </row>
    <row r="955" spans="1:35">
      <c r="AH955" t="s">
        <v>13727</v>
      </c>
      <c r="AI955">
        <v>6.2985681152343703E-4</v>
      </c>
    </row>
    <row r="956" spans="1:35">
      <c r="AH956" t="s">
        <v>13728</v>
      </c>
      <c r="AI956">
        <v>7.2597406005859297E-4</v>
      </c>
    </row>
    <row r="957" spans="1:35">
      <c r="AH957" t="s">
        <v>13729</v>
      </c>
      <c r="AI957">
        <v>3.5068490600585896E-4</v>
      </c>
    </row>
    <row r="958" spans="1:35">
      <c r="AH958" t="s">
        <v>13730</v>
      </c>
      <c r="AI958">
        <v>3.28904083251953E-4</v>
      </c>
    </row>
    <row r="959" spans="1:35">
      <c r="AH959" t="s">
        <v>13731</v>
      </c>
      <c r="AI959">
        <v>1.35984970092773E-4</v>
      </c>
    </row>
    <row r="960" spans="1:35">
      <c r="AH960" t="s">
        <v>13732</v>
      </c>
      <c r="AI960">
        <v>3.2481817626953103E-4</v>
      </c>
    </row>
    <row r="961" spans="1:35">
      <c r="AH961" t="s">
        <v>13733</v>
      </c>
      <c r="AI961">
        <v>3.4911407470703101E-4</v>
      </c>
    </row>
    <row r="962" spans="1:35">
      <c r="A962" s="130">
        <f>(ROW()+58)/60</f>
        <v>17</v>
      </c>
      <c r="B962" s="131">
        <f ca="1">INDIRECT("select!E"&amp;TEXT($B$1+A962,"#"))</f>
        <v>0</v>
      </c>
      <c r="C962" s="130" t="e">
        <f ca="1">VLOOKUP(B962,$A$3181:$D$3190,4,0)</f>
        <v>#N/A</v>
      </c>
      <c r="D962" s="130" t="e">
        <f ca="1">VLOOKUP(B962,$A$3181:$D$3190,3,0)</f>
        <v>#N/A</v>
      </c>
      <c r="E962" s="130">
        <v>1</v>
      </c>
      <c r="F962" s="132" t="e">
        <f t="shared" ref="F962:F984" ca="1" si="82">IF(E962&lt;=INDIRECT("D$"&amp;TEXT(ROW()-E962+1,"#")),INDIRECT("E$"&amp;TEXT($F$1+INDIRECT("C$"&amp;TEXT(ROW()-E962+1,"#"))+E962-1,"#")),"")</f>
        <v>#N/A</v>
      </c>
      <c r="G962" s="131">
        <f ca="1">INDIRECT("select!G"&amp;TEXT($B$1+A962,"#"))</f>
        <v>0</v>
      </c>
      <c r="H962" s="130" t="e">
        <f ca="1">VLOOKUP(G962,E$3181:G$3219,3,0)</f>
        <v>#N/A</v>
      </c>
      <c r="I962" s="130" t="e">
        <f ca="1">VLOOKUP(G962,E$3181:G$3219,2,0)</f>
        <v>#N/A</v>
      </c>
      <c r="J962" s="132" t="e">
        <f t="shared" ref="J962:J970" ca="1" si="83">IF(E962&lt;=INDIRECT("I$"&amp;TEXT(ROW()-E962+1,"#")),INDIRECT("H$"&amp;TEXT($F$1+INDIRECT("H$"&amp;TEXT(ROW()-E962+1,"#"))+E962-1,"#")),"")</f>
        <v>#N/A</v>
      </c>
      <c r="K962" s="133">
        <f ca="1">INDIRECT("select!H"&amp;TEXT($B$1+A962,"#"))</f>
        <v>0</v>
      </c>
      <c r="L962" s="130" t="e">
        <f ca="1">VLOOKUP(K962,H$3181:J$3287,3,0)</f>
        <v>#N/A</v>
      </c>
      <c r="M962" s="130" t="e">
        <f ca="1">VLOOKUP(K962,H$3181:J$3287,2,0)</f>
        <v>#N/A</v>
      </c>
      <c r="N962" s="132" t="e">
        <f t="shared" ref="N962:N984" ca="1" si="84">IF(E962&lt;=INDIRECT("M$"&amp;TEXT(ROW()-E962+1,"#")),INDIRECT("K$"&amp;TEXT($F$1+INDIRECT("L$"&amp;TEXT(ROW()-E962+1,"#"))+E962-1,"#")),"")</f>
        <v>#N/A</v>
      </c>
      <c r="O962" s="133">
        <f ca="1">INDIRECT("select!I"&amp;TEXT($B$1+A962,"#"))</f>
        <v>0</v>
      </c>
      <c r="Q962" s="130" t="e">
        <f ca="1">VLOOKUP(O962,K$3181:O$3570,5,0)</f>
        <v>#N/A</v>
      </c>
      <c r="R962" s="130" t="e">
        <f ca="1">VLOOKUP(O962,K$3181:O$3570,4,0)</f>
        <v>#N/A</v>
      </c>
      <c r="S962" s="132" t="e">
        <f t="shared" ref="S962:S1013" ca="1" si="85">IF(E962&lt;=INDIRECT("R$"&amp;TEXT(ROW()-E962+1,"#")),INDIRECT("P$"&amp;TEXT($F$1+INDIRECT("Q$"&amp;TEXT(ROW()-E962+1,"#"))+E962-1,"#")),"")</f>
        <v>#N/A</v>
      </c>
      <c r="T962" s="130" t="str">
        <f ca="1">IFERROR(VLOOKUP(O962,K$3181:O$3570,2,0),"")</f>
        <v/>
      </c>
      <c r="U962">
        <f ca="1">IFERROR(VLOOKUP(O962,K$3181:O$3570,3,0),0)</f>
        <v>0</v>
      </c>
      <c r="AH962" t="s">
        <v>13734</v>
      </c>
      <c r="AI962">
        <v>2.5080722808837798E-5</v>
      </c>
    </row>
    <row r="963" spans="1:35">
      <c r="A963" s="130">
        <f t="shared" ref="A963:A1013" si="86">A962</f>
        <v>17</v>
      </c>
      <c r="E963" s="130">
        <v>2</v>
      </c>
      <c r="F963" s="132" t="e">
        <f t="shared" ca="1" si="82"/>
        <v>#N/A</v>
      </c>
      <c r="J963" s="132" t="e">
        <f t="shared" ca="1" si="83"/>
        <v>#N/A</v>
      </c>
      <c r="N963" s="132" t="e">
        <f t="shared" ca="1" si="84"/>
        <v>#N/A</v>
      </c>
      <c r="S963" s="132" t="e">
        <f t="shared" ca="1" si="85"/>
        <v>#N/A</v>
      </c>
      <c r="AH963" t="s">
        <v>13735</v>
      </c>
      <c r="AI963">
        <v>3.38288024902343E-4</v>
      </c>
    </row>
    <row r="964" spans="1:35">
      <c r="A964" s="130">
        <f t="shared" si="86"/>
        <v>17</v>
      </c>
      <c r="E964" s="130">
        <v>3</v>
      </c>
      <c r="F964" s="132" t="e">
        <f t="shared" ca="1" si="82"/>
        <v>#N/A</v>
      </c>
      <c r="J964" s="132" t="e">
        <f t="shared" ca="1" si="83"/>
        <v>#N/A</v>
      </c>
      <c r="N964" s="132" t="e">
        <f t="shared" ca="1" si="84"/>
        <v>#N/A</v>
      </c>
      <c r="S964" s="132" t="e">
        <f t="shared" ca="1" si="85"/>
        <v>#N/A</v>
      </c>
      <c r="AH964" t="s">
        <v>13736</v>
      </c>
      <c r="AI964">
        <v>4.3636917114257801E-4</v>
      </c>
    </row>
    <row r="965" spans="1:35">
      <c r="A965" s="130">
        <f t="shared" si="86"/>
        <v>17</v>
      </c>
      <c r="E965" s="130">
        <v>4</v>
      </c>
      <c r="F965" s="132" t="e">
        <f t="shared" ca="1" si="82"/>
        <v>#N/A</v>
      </c>
      <c r="J965" s="132" t="e">
        <f t="shared" ca="1" si="83"/>
        <v>#N/A</v>
      </c>
      <c r="N965" s="132" t="e">
        <f t="shared" ca="1" si="84"/>
        <v>#N/A</v>
      </c>
      <c r="S965" s="132" t="e">
        <f t="shared" ca="1" si="85"/>
        <v>#N/A</v>
      </c>
      <c r="AH965" t="s">
        <v>13737</v>
      </c>
      <c r="AI965">
        <v>2.9577447509765604E-4</v>
      </c>
    </row>
    <row r="966" spans="1:35">
      <c r="A966" s="130">
        <f t="shared" si="86"/>
        <v>17</v>
      </c>
      <c r="E966" s="130">
        <v>5</v>
      </c>
      <c r="F966" s="132" t="e">
        <f t="shared" ca="1" si="82"/>
        <v>#N/A</v>
      </c>
      <c r="J966" s="132" t="e">
        <f t="shared" ca="1" si="83"/>
        <v>#N/A</v>
      </c>
      <c r="N966" s="132" t="e">
        <f t="shared" ca="1" si="84"/>
        <v>#N/A</v>
      </c>
      <c r="S966" s="132" t="e">
        <f t="shared" ca="1" si="85"/>
        <v>#N/A</v>
      </c>
      <c r="AH966" t="s">
        <v>13738</v>
      </c>
      <c r="AI966">
        <v>2.33979248046875E-4</v>
      </c>
    </row>
    <row r="967" spans="1:35">
      <c r="A967" s="130">
        <f t="shared" si="86"/>
        <v>17</v>
      </c>
      <c r="E967" s="130">
        <v>6</v>
      </c>
      <c r="F967" s="132" t="e">
        <f t="shared" ca="1" si="82"/>
        <v>#N/A</v>
      </c>
      <c r="J967" s="132" t="e">
        <f t="shared" ca="1" si="83"/>
        <v>#N/A</v>
      </c>
      <c r="N967" s="132" t="e">
        <f t="shared" ca="1" si="84"/>
        <v>#N/A</v>
      </c>
      <c r="S967" s="132" t="e">
        <f t="shared" ca="1" si="85"/>
        <v>#N/A</v>
      </c>
      <c r="AH967" t="s">
        <v>13739</v>
      </c>
      <c r="AI967">
        <v>5.4430230712890606E-4</v>
      </c>
    </row>
    <row r="968" spans="1:35">
      <c r="A968" s="130">
        <f t="shared" si="86"/>
        <v>17</v>
      </c>
      <c r="E968" s="130">
        <v>7</v>
      </c>
      <c r="F968" s="132" t="e">
        <f t="shared" ca="1" si="82"/>
        <v>#N/A</v>
      </c>
      <c r="J968" s="132" t="e">
        <f t="shared" ca="1" si="83"/>
        <v>#N/A</v>
      </c>
      <c r="N968" s="132" t="e">
        <f t="shared" ca="1" si="84"/>
        <v>#N/A</v>
      </c>
      <c r="S968" s="132" t="e">
        <f t="shared" ca="1" si="85"/>
        <v>#N/A</v>
      </c>
      <c r="AH968" t="s">
        <v>13740</v>
      </c>
      <c r="AI968">
        <v>7.2777648925781207E-4</v>
      </c>
    </row>
    <row r="969" spans="1:35">
      <c r="A969" s="130">
        <f t="shared" si="86"/>
        <v>17</v>
      </c>
      <c r="E969" s="130">
        <v>8</v>
      </c>
      <c r="F969" s="132" t="e">
        <f t="shared" ca="1" si="82"/>
        <v>#N/A</v>
      </c>
      <c r="J969" s="132" t="e">
        <f t="shared" ca="1" si="83"/>
        <v>#N/A</v>
      </c>
      <c r="N969" s="132" t="e">
        <f t="shared" ca="1" si="84"/>
        <v>#N/A</v>
      </c>
      <c r="S969" s="132" t="e">
        <f t="shared" ca="1" si="85"/>
        <v>#N/A</v>
      </c>
      <c r="AH969" t="s">
        <v>13741</v>
      </c>
      <c r="AI969">
        <v>1.8110256958007802E-4</v>
      </c>
    </row>
    <row r="970" spans="1:35">
      <c r="A970" s="130">
        <f t="shared" si="86"/>
        <v>17</v>
      </c>
      <c r="E970" s="130">
        <v>9</v>
      </c>
      <c r="F970" s="132" t="e">
        <f t="shared" ca="1" si="82"/>
        <v>#N/A</v>
      </c>
      <c r="J970" s="132" t="e">
        <f t="shared" ca="1" si="83"/>
        <v>#N/A</v>
      </c>
      <c r="N970" s="132" t="e">
        <f t="shared" ca="1" si="84"/>
        <v>#N/A</v>
      </c>
      <c r="S970" s="132" t="e">
        <f t="shared" ca="1" si="85"/>
        <v>#N/A</v>
      </c>
      <c r="AH970" t="s">
        <v>13742</v>
      </c>
      <c r="AI970">
        <v>2.52842361450195E-4</v>
      </c>
    </row>
    <row r="971" spans="1:35">
      <c r="A971" s="130">
        <f t="shared" si="86"/>
        <v>17</v>
      </c>
      <c r="E971" s="130">
        <v>10</v>
      </c>
      <c r="F971" s="132" t="e">
        <f t="shared" ca="1" si="82"/>
        <v>#N/A</v>
      </c>
      <c r="N971" s="132" t="e">
        <f t="shared" ca="1" si="84"/>
        <v>#N/A</v>
      </c>
      <c r="S971" s="132" t="e">
        <f t="shared" ca="1" si="85"/>
        <v>#N/A</v>
      </c>
      <c r="AH971" t="s">
        <v>13743</v>
      </c>
      <c r="AI971">
        <v>3.3648324584960895E-4</v>
      </c>
    </row>
    <row r="972" spans="1:35">
      <c r="A972" s="130">
        <f t="shared" si="86"/>
        <v>17</v>
      </c>
      <c r="E972" s="130">
        <v>11</v>
      </c>
      <c r="F972" s="132" t="e">
        <f t="shared" ca="1" si="82"/>
        <v>#N/A</v>
      </c>
      <c r="N972" s="132" t="e">
        <f t="shared" ca="1" si="84"/>
        <v>#N/A</v>
      </c>
      <c r="S972" s="132" t="e">
        <f t="shared" ca="1" si="85"/>
        <v>#N/A</v>
      </c>
      <c r="AH972" t="s">
        <v>13744</v>
      </c>
      <c r="AI972">
        <v>5.6850006103515598E-4</v>
      </c>
    </row>
    <row r="973" spans="1:35">
      <c r="A973" s="130">
        <f t="shared" si="86"/>
        <v>17</v>
      </c>
      <c r="E973" s="130">
        <v>12</v>
      </c>
      <c r="F973" s="132" t="e">
        <f t="shared" ca="1" si="82"/>
        <v>#N/A</v>
      </c>
      <c r="N973" s="132" t="e">
        <f t="shared" ca="1" si="84"/>
        <v>#N/A</v>
      </c>
      <c r="S973" s="132" t="e">
        <f t="shared" ca="1" si="85"/>
        <v>#N/A</v>
      </c>
      <c r="AH973" t="s">
        <v>13745</v>
      </c>
      <c r="AI973">
        <v>5.3442028808593702E-4</v>
      </c>
    </row>
    <row r="974" spans="1:35">
      <c r="A974" s="130">
        <f t="shared" si="86"/>
        <v>17</v>
      </c>
      <c r="E974" s="130">
        <v>13</v>
      </c>
      <c r="F974" s="132" t="e">
        <f t="shared" ca="1" si="82"/>
        <v>#N/A</v>
      </c>
      <c r="N974" s="132" t="e">
        <f t="shared" ca="1" si="84"/>
        <v>#N/A</v>
      </c>
      <c r="S974" s="132" t="e">
        <f t="shared" ca="1" si="85"/>
        <v>#N/A</v>
      </c>
      <c r="AH974" t="s">
        <v>13746</v>
      </c>
      <c r="AI974">
        <v>5.4555200195312498E-4</v>
      </c>
    </row>
    <row r="975" spans="1:35">
      <c r="A975" s="130">
        <f t="shared" si="86"/>
        <v>17</v>
      </c>
      <c r="E975" s="130">
        <v>14</v>
      </c>
      <c r="F975" s="132" t="e">
        <f t="shared" ca="1" si="82"/>
        <v>#N/A</v>
      </c>
      <c r="N975" s="132" t="e">
        <f t="shared" ca="1" si="84"/>
        <v>#N/A</v>
      </c>
      <c r="S975" s="132" t="e">
        <f t="shared" ca="1" si="85"/>
        <v>#N/A</v>
      </c>
      <c r="AH975" t="s">
        <v>13747</v>
      </c>
      <c r="AI975">
        <v>4.6389663696288998E-4</v>
      </c>
    </row>
    <row r="976" spans="1:35">
      <c r="A976" s="130">
        <f t="shared" si="86"/>
        <v>17</v>
      </c>
      <c r="E976" s="130">
        <v>15</v>
      </c>
      <c r="F976" s="132" t="e">
        <f t="shared" ca="1" si="82"/>
        <v>#N/A</v>
      </c>
      <c r="N976" s="132" t="e">
        <f t="shared" ca="1" si="84"/>
        <v>#N/A</v>
      </c>
      <c r="S976" s="132" t="e">
        <f t="shared" ca="1" si="85"/>
        <v>#N/A</v>
      </c>
      <c r="AH976" t="s">
        <v>13748</v>
      </c>
      <c r="AI976">
        <v>1.00857818603515E-4</v>
      </c>
    </row>
    <row r="977" spans="1:35">
      <c r="A977" s="130">
        <f t="shared" si="86"/>
        <v>17</v>
      </c>
      <c r="E977" s="130">
        <v>16</v>
      </c>
      <c r="F977" s="132" t="e">
        <f t="shared" ca="1" si="82"/>
        <v>#N/A</v>
      </c>
      <c r="N977" s="132" t="e">
        <f t="shared" ca="1" si="84"/>
        <v>#N/A</v>
      </c>
      <c r="S977" s="132" t="e">
        <f t="shared" ca="1" si="85"/>
        <v>#N/A</v>
      </c>
      <c r="AH977" t="s">
        <v>13749</v>
      </c>
      <c r="AI977">
        <v>2.5087905883788999E-4</v>
      </c>
    </row>
    <row r="978" spans="1:35">
      <c r="A978" s="130">
        <f t="shared" si="86"/>
        <v>17</v>
      </c>
      <c r="E978" s="130">
        <v>17</v>
      </c>
      <c r="F978" s="132" t="e">
        <f t="shared" ca="1" si="82"/>
        <v>#N/A</v>
      </c>
      <c r="N978" s="132" t="e">
        <f t="shared" ca="1" si="84"/>
        <v>#N/A</v>
      </c>
      <c r="S978" s="132" t="e">
        <f t="shared" ca="1" si="85"/>
        <v>#N/A</v>
      </c>
      <c r="AH978" t="s">
        <v>13750</v>
      </c>
      <c r="AI978">
        <v>6.6473754882812497E-4</v>
      </c>
    </row>
    <row r="979" spans="1:35">
      <c r="A979" s="130">
        <f t="shared" si="86"/>
        <v>17</v>
      </c>
      <c r="E979" s="130">
        <v>18</v>
      </c>
      <c r="F979" s="132" t="e">
        <f t="shared" ca="1" si="82"/>
        <v>#N/A</v>
      </c>
      <c r="N979" s="132" t="e">
        <f t="shared" ca="1" si="84"/>
        <v>#N/A</v>
      </c>
      <c r="S979" s="132" t="e">
        <f t="shared" ca="1" si="85"/>
        <v>#N/A</v>
      </c>
      <c r="AH979" t="s">
        <v>13751</v>
      </c>
      <c r="AI979">
        <v>1.66184783935546E-4</v>
      </c>
    </row>
    <row r="980" spans="1:35">
      <c r="A980" s="130">
        <f t="shared" si="86"/>
        <v>17</v>
      </c>
      <c r="E980" s="130">
        <v>19</v>
      </c>
      <c r="F980" s="132" t="e">
        <f t="shared" ca="1" si="82"/>
        <v>#N/A</v>
      </c>
      <c r="N980" s="132" t="e">
        <f t="shared" ca="1" si="84"/>
        <v>#N/A</v>
      </c>
      <c r="S980" s="132" t="e">
        <f t="shared" ca="1" si="85"/>
        <v>#N/A</v>
      </c>
      <c r="AH980" t="s">
        <v>13752</v>
      </c>
      <c r="AI980">
        <v>4.2382675170898399E-4</v>
      </c>
    </row>
    <row r="981" spans="1:35">
      <c r="A981" s="130">
        <f t="shared" si="86"/>
        <v>17</v>
      </c>
      <c r="E981" s="130">
        <v>20</v>
      </c>
      <c r="F981" s="132" t="e">
        <f t="shared" ca="1" si="82"/>
        <v>#N/A</v>
      </c>
      <c r="N981" s="132" t="e">
        <f t="shared" ca="1" si="84"/>
        <v>#N/A</v>
      </c>
      <c r="S981" s="132" t="e">
        <f t="shared" ca="1" si="85"/>
        <v>#N/A</v>
      </c>
      <c r="AH981" t="s">
        <v>13753</v>
      </c>
      <c r="AI981">
        <v>1.6903445434570302E-4</v>
      </c>
    </row>
    <row r="982" spans="1:35">
      <c r="A982" s="130">
        <f t="shared" si="86"/>
        <v>17</v>
      </c>
      <c r="E982" s="130">
        <v>21</v>
      </c>
      <c r="F982" s="132" t="e">
        <f t="shared" ca="1" si="82"/>
        <v>#N/A</v>
      </c>
      <c r="N982" s="132" t="e">
        <f t="shared" ca="1" si="84"/>
        <v>#N/A</v>
      </c>
      <c r="S982" s="132" t="e">
        <f t="shared" ca="1" si="85"/>
        <v>#N/A</v>
      </c>
      <c r="AH982" t="s">
        <v>13754</v>
      </c>
      <c r="AI982">
        <v>1.17705373764038E-5</v>
      </c>
    </row>
    <row r="983" spans="1:35">
      <c r="A983" s="130">
        <f t="shared" si="86"/>
        <v>17</v>
      </c>
      <c r="E983" s="130">
        <v>22</v>
      </c>
      <c r="F983" s="132" t="e">
        <f t="shared" ca="1" si="82"/>
        <v>#N/A</v>
      </c>
      <c r="N983" s="132" t="e">
        <f t="shared" ca="1" si="84"/>
        <v>#N/A</v>
      </c>
      <c r="S983" s="132" t="e">
        <f t="shared" ca="1" si="85"/>
        <v>#N/A</v>
      </c>
      <c r="AH983" t="s">
        <v>13755</v>
      </c>
      <c r="AI983">
        <v>5.7772644042968697E-5</v>
      </c>
    </row>
    <row r="984" spans="1:35">
      <c r="A984" s="130">
        <f t="shared" si="86"/>
        <v>17</v>
      </c>
      <c r="E984" s="130">
        <v>23</v>
      </c>
      <c r="F984" s="132" t="e">
        <f t="shared" ca="1" si="82"/>
        <v>#N/A</v>
      </c>
      <c r="N984" s="132" t="e">
        <f t="shared" ca="1" si="84"/>
        <v>#N/A</v>
      </c>
      <c r="S984" s="132" t="e">
        <f t="shared" ca="1" si="85"/>
        <v>#N/A</v>
      </c>
      <c r="AH984" t="s">
        <v>13756</v>
      </c>
      <c r="AI984">
        <v>5.67473205566406E-4</v>
      </c>
    </row>
    <row r="985" spans="1:35">
      <c r="A985" s="130">
        <f t="shared" si="86"/>
        <v>17</v>
      </c>
      <c r="E985" s="130">
        <v>24</v>
      </c>
      <c r="S985" s="132" t="e">
        <f t="shared" ca="1" si="85"/>
        <v>#N/A</v>
      </c>
      <c r="AH985" t="s">
        <v>13757</v>
      </c>
      <c r="AI985">
        <v>8.3289688110351504E-5</v>
      </c>
    </row>
    <row r="986" spans="1:35">
      <c r="A986" s="130">
        <f t="shared" si="86"/>
        <v>17</v>
      </c>
      <c r="E986" s="130">
        <v>25</v>
      </c>
      <c r="S986" s="132" t="e">
        <f t="shared" ca="1" si="85"/>
        <v>#N/A</v>
      </c>
      <c r="AH986" t="s">
        <v>13758</v>
      </c>
      <c r="AI986">
        <v>5.0315493774413995E-4</v>
      </c>
    </row>
    <row r="987" spans="1:35">
      <c r="A987" s="130">
        <f t="shared" si="86"/>
        <v>17</v>
      </c>
      <c r="E987" s="130">
        <v>26</v>
      </c>
      <c r="S987" s="132" t="e">
        <f t="shared" ca="1" si="85"/>
        <v>#N/A</v>
      </c>
      <c r="AH987" t="s">
        <v>13759</v>
      </c>
      <c r="AI987">
        <v>4.7038146972656198E-4</v>
      </c>
    </row>
    <row r="988" spans="1:35">
      <c r="A988" s="130">
        <f t="shared" si="86"/>
        <v>17</v>
      </c>
      <c r="E988" s="130">
        <v>27</v>
      </c>
      <c r="S988" s="132" t="e">
        <f t="shared" ca="1" si="85"/>
        <v>#N/A</v>
      </c>
      <c r="AH988" t="s">
        <v>13760</v>
      </c>
      <c r="AI988">
        <v>4.2963879394531198E-4</v>
      </c>
    </row>
    <row r="989" spans="1:35">
      <c r="A989" s="130">
        <f t="shared" si="86"/>
        <v>17</v>
      </c>
      <c r="E989" s="130">
        <v>28</v>
      </c>
      <c r="S989" s="132" t="e">
        <f t="shared" ca="1" si="85"/>
        <v>#N/A</v>
      </c>
      <c r="AH989" t="s">
        <v>13761</v>
      </c>
      <c r="AI989">
        <v>2.4050241088867098E-4</v>
      </c>
    </row>
    <row r="990" spans="1:35">
      <c r="A990" s="130">
        <f t="shared" si="86"/>
        <v>17</v>
      </c>
      <c r="E990" s="130">
        <v>29</v>
      </c>
      <c r="S990" s="132" t="e">
        <f t="shared" ca="1" si="85"/>
        <v>#N/A</v>
      </c>
      <c r="AH990" t="s">
        <v>13762</v>
      </c>
      <c r="AI990">
        <v>2.6450909423828104E-4</v>
      </c>
    </row>
    <row r="991" spans="1:35">
      <c r="A991" s="130">
        <f t="shared" si="86"/>
        <v>17</v>
      </c>
      <c r="E991" s="130">
        <v>30</v>
      </c>
      <c r="S991" s="132" t="e">
        <f t="shared" ca="1" si="85"/>
        <v>#N/A</v>
      </c>
      <c r="AH991" t="s">
        <v>13763</v>
      </c>
      <c r="AI991">
        <v>3.57202087402343E-4</v>
      </c>
    </row>
    <row r="992" spans="1:35">
      <c r="A992" s="130">
        <f t="shared" si="86"/>
        <v>17</v>
      </c>
      <c r="E992" s="130">
        <v>31</v>
      </c>
      <c r="S992" s="132" t="e">
        <f t="shared" ca="1" si="85"/>
        <v>#N/A</v>
      </c>
      <c r="AH992" t="s">
        <v>13764</v>
      </c>
      <c r="AI992">
        <v>4.8211056518554605E-4</v>
      </c>
    </row>
    <row r="993" spans="1:35">
      <c r="A993" s="130">
        <f t="shared" si="86"/>
        <v>17</v>
      </c>
      <c r="E993" s="130">
        <v>32</v>
      </c>
      <c r="S993" s="132" t="e">
        <f t="shared" ca="1" si="85"/>
        <v>#N/A</v>
      </c>
      <c r="AH993" t="s">
        <v>13765</v>
      </c>
      <c r="AI993">
        <v>1.5238716125488198E-4</v>
      </c>
    </row>
    <row r="994" spans="1:35">
      <c r="A994" s="130">
        <f t="shared" si="86"/>
        <v>17</v>
      </c>
      <c r="E994" s="130">
        <v>33</v>
      </c>
      <c r="S994" s="132" t="e">
        <f t="shared" ca="1" si="85"/>
        <v>#N/A</v>
      </c>
      <c r="AH994" t="s">
        <v>13766</v>
      </c>
      <c r="AI994">
        <v>4.2626577758789002E-4</v>
      </c>
    </row>
    <row r="995" spans="1:35">
      <c r="A995" s="130">
        <f t="shared" si="86"/>
        <v>17</v>
      </c>
      <c r="E995" s="130">
        <v>34</v>
      </c>
      <c r="S995" s="132" t="e">
        <f t="shared" ca="1" si="85"/>
        <v>#N/A</v>
      </c>
      <c r="AH995" t="s">
        <v>13767</v>
      </c>
      <c r="AI995">
        <v>4.2523486328125001E-4</v>
      </c>
    </row>
    <row r="996" spans="1:35">
      <c r="A996" s="130">
        <f t="shared" si="86"/>
        <v>17</v>
      </c>
      <c r="E996" s="130">
        <v>35</v>
      </c>
      <c r="S996" s="132" t="e">
        <f t="shared" ca="1" si="85"/>
        <v>#N/A</v>
      </c>
    </row>
    <row r="997" spans="1:35">
      <c r="A997" s="130">
        <f t="shared" si="86"/>
        <v>17</v>
      </c>
      <c r="E997" s="130">
        <v>36</v>
      </c>
      <c r="S997" s="132" t="e">
        <f t="shared" ca="1" si="85"/>
        <v>#N/A</v>
      </c>
    </row>
    <row r="998" spans="1:35">
      <c r="A998" s="130">
        <f t="shared" si="86"/>
        <v>17</v>
      </c>
      <c r="E998" s="130">
        <v>37</v>
      </c>
      <c r="S998" s="132" t="e">
        <f t="shared" ca="1" si="85"/>
        <v>#N/A</v>
      </c>
    </row>
    <row r="999" spans="1:35">
      <c r="A999" s="130">
        <f t="shared" si="86"/>
        <v>17</v>
      </c>
      <c r="E999" s="130">
        <v>38</v>
      </c>
      <c r="S999" s="132" t="e">
        <f t="shared" ca="1" si="85"/>
        <v>#N/A</v>
      </c>
    </row>
    <row r="1000" spans="1:35">
      <c r="A1000" s="130">
        <f t="shared" si="86"/>
        <v>17</v>
      </c>
      <c r="E1000" s="130">
        <v>39</v>
      </c>
      <c r="S1000" s="132" t="e">
        <f t="shared" ca="1" si="85"/>
        <v>#N/A</v>
      </c>
    </row>
    <row r="1001" spans="1:35">
      <c r="A1001" s="130">
        <f t="shared" si="86"/>
        <v>17</v>
      </c>
      <c r="E1001" s="130">
        <v>40</v>
      </c>
      <c r="S1001" s="132" t="e">
        <f t="shared" ca="1" si="85"/>
        <v>#N/A</v>
      </c>
    </row>
    <row r="1002" spans="1:35">
      <c r="A1002" s="130">
        <f t="shared" si="86"/>
        <v>17</v>
      </c>
      <c r="E1002" s="130">
        <v>41</v>
      </c>
      <c r="S1002" s="132" t="e">
        <f t="shared" ca="1" si="85"/>
        <v>#N/A</v>
      </c>
    </row>
    <row r="1003" spans="1:35">
      <c r="A1003" s="130">
        <f t="shared" si="86"/>
        <v>17</v>
      </c>
      <c r="E1003" s="130">
        <v>42</v>
      </c>
      <c r="S1003" s="132" t="e">
        <f t="shared" ca="1" si="85"/>
        <v>#N/A</v>
      </c>
    </row>
    <row r="1004" spans="1:35">
      <c r="A1004" s="130">
        <f t="shared" si="86"/>
        <v>17</v>
      </c>
      <c r="E1004" s="130">
        <v>43</v>
      </c>
      <c r="S1004" s="132" t="e">
        <f t="shared" ca="1" si="85"/>
        <v>#N/A</v>
      </c>
    </row>
    <row r="1005" spans="1:35">
      <c r="A1005" s="130">
        <f t="shared" si="86"/>
        <v>17</v>
      </c>
      <c r="E1005" s="130">
        <v>44</v>
      </c>
      <c r="S1005" s="132" t="e">
        <f t="shared" ca="1" si="85"/>
        <v>#N/A</v>
      </c>
    </row>
    <row r="1006" spans="1:35">
      <c r="A1006" s="130">
        <f t="shared" si="86"/>
        <v>17</v>
      </c>
      <c r="E1006" s="130">
        <v>45</v>
      </c>
      <c r="S1006" s="132" t="e">
        <f t="shared" ca="1" si="85"/>
        <v>#N/A</v>
      </c>
    </row>
    <row r="1007" spans="1:35">
      <c r="A1007" s="130">
        <f t="shared" si="86"/>
        <v>17</v>
      </c>
      <c r="E1007" s="130">
        <v>46</v>
      </c>
      <c r="S1007" s="132" t="e">
        <f t="shared" ca="1" si="85"/>
        <v>#N/A</v>
      </c>
    </row>
    <row r="1008" spans="1:35">
      <c r="A1008" s="130">
        <f t="shared" si="86"/>
        <v>17</v>
      </c>
      <c r="E1008" s="130">
        <v>47</v>
      </c>
      <c r="S1008" s="132" t="e">
        <f t="shared" ca="1" si="85"/>
        <v>#N/A</v>
      </c>
    </row>
    <row r="1009" spans="1:21">
      <c r="A1009" s="130">
        <f t="shared" si="86"/>
        <v>17</v>
      </c>
      <c r="E1009" s="130">
        <v>48</v>
      </c>
      <c r="S1009" s="132" t="e">
        <f t="shared" ca="1" si="85"/>
        <v>#N/A</v>
      </c>
    </row>
    <row r="1010" spans="1:21">
      <c r="A1010" s="130">
        <f t="shared" si="86"/>
        <v>17</v>
      </c>
      <c r="E1010" s="130">
        <v>49</v>
      </c>
      <c r="S1010" s="132" t="e">
        <f t="shared" ca="1" si="85"/>
        <v>#N/A</v>
      </c>
    </row>
    <row r="1011" spans="1:21">
      <c r="A1011" s="130">
        <f t="shared" si="86"/>
        <v>17</v>
      </c>
      <c r="E1011" s="130">
        <v>50</v>
      </c>
      <c r="S1011" s="132" t="e">
        <f t="shared" ca="1" si="85"/>
        <v>#N/A</v>
      </c>
    </row>
    <row r="1012" spans="1:21">
      <c r="A1012" s="130">
        <f t="shared" si="86"/>
        <v>17</v>
      </c>
      <c r="E1012" s="130">
        <v>51</v>
      </c>
      <c r="S1012" s="132" t="e">
        <f t="shared" ca="1" si="85"/>
        <v>#N/A</v>
      </c>
    </row>
    <row r="1013" spans="1:21">
      <c r="A1013" s="130">
        <f t="shared" si="86"/>
        <v>17</v>
      </c>
      <c r="E1013" s="130">
        <v>52</v>
      </c>
      <c r="S1013" s="132" t="e">
        <f t="shared" ca="1" si="85"/>
        <v>#N/A</v>
      </c>
    </row>
    <row r="1022" spans="1:21">
      <c r="A1022" s="130">
        <f>(ROW()+58)/60</f>
        <v>18</v>
      </c>
      <c r="B1022" s="131">
        <f ca="1">INDIRECT("select!E"&amp;TEXT($B$1+A1022,"#"))</f>
        <v>0</v>
      </c>
      <c r="C1022" s="130" t="e">
        <f ca="1">VLOOKUP(B1022,$A$3181:$D$3190,4,0)</f>
        <v>#N/A</v>
      </c>
      <c r="D1022" s="130" t="e">
        <f ca="1">VLOOKUP(B1022,$A$3181:$D$3190,3,0)</f>
        <v>#N/A</v>
      </c>
      <c r="E1022" s="130">
        <v>1</v>
      </c>
      <c r="F1022" s="132" t="e">
        <f t="shared" ref="F1022:F1044" ca="1" si="87">IF(E1022&lt;=INDIRECT("D$"&amp;TEXT(ROW()-E1022+1,"#")),INDIRECT("E$"&amp;TEXT($F$1+INDIRECT("C$"&amp;TEXT(ROW()-E1022+1,"#"))+E1022-1,"#")),"")</f>
        <v>#N/A</v>
      </c>
      <c r="G1022" s="131">
        <f ca="1">INDIRECT("select!G"&amp;TEXT($B$1+A1022,"#"))</f>
        <v>0</v>
      </c>
      <c r="H1022" s="130" t="e">
        <f ca="1">VLOOKUP(G1022,E$3181:G$3219,3,0)</f>
        <v>#N/A</v>
      </c>
      <c r="I1022" s="130" t="e">
        <f ca="1">VLOOKUP(G1022,E$3181:G$3219,2,0)</f>
        <v>#N/A</v>
      </c>
      <c r="J1022" s="132" t="e">
        <f t="shared" ref="J1022:J1030" ca="1" si="88">IF(E1022&lt;=INDIRECT("I$"&amp;TEXT(ROW()-E1022+1,"#")),INDIRECT("H$"&amp;TEXT($F$1+INDIRECT("H$"&amp;TEXT(ROW()-E1022+1,"#"))+E1022-1,"#")),"")</f>
        <v>#N/A</v>
      </c>
      <c r="K1022" s="133">
        <f ca="1">INDIRECT("select!H"&amp;TEXT($B$1+A1022,"#"))</f>
        <v>0</v>
      </c>
      <c r="L1022" s="130" t="e">
        <f ca="1">VLOOKUP(K1022,H$3181:J$3287,3,0)</f>
        <v>#N/A</v>
      </c>
      <c r="M1022" s="130" t="e">
        <f ca="1">VLOOKUP(K1022,H$3181:J$3287,2,0)</f>
        <v>#N/A</v>
      </c>
      <c r="N1022" s="132" t="e">
        <f t="shared" ref="N1022:N1044" ca="1" si="89">IF(E1022&lt;=INDIRECT("M$"&amp;TEXT(ROW()-E1022+1,"#")),INDIRECT("K$"&amp;TEXT($F$1+INDIRECT("L$"&amp;TEXT(ROW()-E1022+1,"#"))+E1022-1,"#")),"")</f>
        <v>#N/A</v>
      </c>
      <c r="O1022" s="133">
        <f ca="1">INDIRECT("select!I"&amp;TEXT($B$1+A1022,"#"))</f>
        <v>0</v>
      </c>
      <c r="Q1022" s="130" t="e">
        <f ca="1">VLOOKUP(O1022,K$3181:O$3570,5,0)</f>
        <v>#N/A</v>
      </c>
      <c r="R1022" s="130" t="e">
        <f ca="1">VLOOKUP(O1022,K$3181:O$3570,4,0)</f>
        <v>#N/A</v>
      </c>
      <c r="S1022" s="132" t="e">
        <f t="shared" ref="S1022:S1073" ca="1" si="90">IF(E1022&lt;=INDIRECT("R$"&amp;TEXT(ROW()-E1022+1,"#")),INDIRECT("P$"&amp;TEXT($F$1+INDIRECT("Q$"&amp;TEXT(ROW()-E1022+1,"#"))+E1022-1,"#")),"")</f>
        <v>#N/A</v>
      </c>
      <c r="T1022" s="130" t="str">
        <f ca="1">IFERROR(VLOOKUP(O1022,K$3181:O$3570,2,0),"")</f>
        <v/>
      </c>
      <c r="U1022">
        <f ca="1">IFERROR(VLOOKUP(O1022,K$3181:O$3570,3,0),0)</f>
        <v>0</v>
      </c>
    </row>
    <row r="1023" spans="1:21">
      <c r="A1023" s="130">
        <f t="shared" ref="A1023:A1073" si="91">A1022</f>
        <v>18</v>
      </c>
      <c r="E1023" s="130">
        <v>2</v>
      </c>
      <c r="F1023" s="132" t="e">
        <f t="shared" ca="1" si="87"/>
        <v>#N/A</v>
      </c>
      <c r="J1023" s="132" t="e">
        <f t="shared" ca="1" si="88"/>
        <v>#N/A</v>
      </c>
      <c r="N1023" s="132" t="e">
        <f t="shared" ca="1" si="89"/>
        <v>#N/A</v>
      </c>
      <c r="S1023" s="132" t="e">
        <f t="shared" ca="1" si="90"/>
        <v>#N/A</v>
      </c>
    </row>
    <row r="1024" spans="1:21">
      <c r="A1024" s="130">
        <f t="shared" si="91"/>
        <v>18</v>
      </c>
      <c r="E1024" s="130">
        <v>3</v>
      </c>
      <c r="F1024" s="132" t="e">
        <f t="shared" ca="1" si="87"/>
        <v>#N/A</v>
      </c>
      <c r="J1024" s="132" t="e">
        <f t="shared" ca="1" si="88"/>
        <v>#N/A</v>
      </c>
      <c r="N1024" s="132" t="e">
        <f t="shared" ca="1" si="89"/>
        <v>#N/A</v>
      </c>
      <c r="S1024" s="132" t="e">
        <f t="shared" ca="1" si="90"/>
        <v>#N/A</v>
      </c>
    </row>
    <row r="1025" spans="1:19">
      <c r="A1025" s="130">
        <f t="shared" si="91"/>
        <v>18</v>
      </c>
      <c r="E1025" s="130">
        <v>4</v>
      </c>
      <c r="F1025" s="132" t="e">
        <f t="shared" ca="1" si="87"/>
        <v>#N/A</v>
      </c>
      <c r="J1025" s="132" t="e">
        <f t="shared" ca="1" si="88"/>
        <v>#N/A</v>
      </c>
      <c r="N1025" s="132" t="e">
        <f t="shared" ca="1" si="89"/>
        <v>#N/A</v>
      </c>
      <c r="S1025" s="132" t="e">
        <f t="shared" ca="1" si="90"/>
        <v>#N/A</v>
      </c>
    </row>
    <row r="1026" spans="1:19">
      <c r="A1026" s="130">
        <f t="shared" si="91"/>
        <v>18</v>
      </c>
      <c r="E1026" s="130">
        <v>5</v>
      </c>
      <c r="F1026" s="132" t="e">
        <f t="shared" ca="1" si="87"/>
        <v>#N/A</v>
      </c>
      <c r="J1026" s="132" t="e">
        <f t="shared" ca="1" si="88"/>
        <v>#N/A</v>
      </c>
      <c r="N1026" s="132" t="e">
        <f t="shared" ca="1" si="89"/>
        <v>#N/A</v>
      </c>
      <c r="S1026" s="132" t="e">
        <f t="shared" ca="1" si="90"/>
        <v>#N/A</v>
      </c>
    </row>
    <row r="1027" spans="1:19">
      <c r="A1027" s="130">
        <f t="shared" si="91"/>
        <v>18</v>
      </c>
      <c r="E1027" s="130">
        <v>6</v>
      </c>
      <c r="F1027" s="132" t="e">
        <f t="shared" ca="1" si="87"/>
        <v>#N/A</v>
      </c>
      <c r="J1027" s="132" t="e">
        <f t="shared" ca="1" si="88"/>
        <v>#N/A</v>
      </c>
      <c r="N1027" s="132" t="e">
        <f t="shared" ca="1" si="89"/>
        <v>#N/A</v>
      </c>
      <c r="S1027" s="132" t="e">
        <f t="shared" ca="1" si="90"/>
        <v>#N/A</v>
      </c>
    </row>
    <row r="1028" spans="1:19">
      <c r="A1028" s="130">
        <f t="shared" si="91"/>
        <v>18</v>
      </c>
      <c r="E1028" s="130">
        <v>7</v>
      </c>
      <c r="F1028" s="132" t="e">
        <f t="shared" ca="1" si="87"/>
        <v>#N/A</v>
      </c>
      <c r="J1028" s="132" t="e">
        <f t="shared" ca="1" si="88"/>
        <v>#N/A</v>
      </c>
      <c r="N1028" s="132" t="e">
        <f t="shared" ca="1" si="89"/>
        <v>#N/A</v>
      </c>
      <c r="S1028" s="132" t="e">
        <f t="shared" ca="1" si="90"/>
        <v>#N/A</v>
      </c>
    </row>
    <row r="1029" spans="1:19">
      <c r="A1029" s="130">
        <f t="shared" si="91"/>
        <v>18</v>
      </c>
      <c r="E1029" s="130">
        <v>8</v>
      </c>
      <c r="F1029" s="132" t="e">
        <f t="shared" ca="1" si="87"/>
        <v>#N/A</v>
      </c>
      <c r="J1029" s="132" t="e">
        <f t="shared" ca="1" si="88"/>
        <v>#N/A</v>
      </c>
      <c r="N1029" s="132" t="e">
        <f t="shared" ca="1" si="89"/>
        <v>#N/A</v>
      </c>
      <c r="S1029" s="132" t="e">
        <f t="shared" ca="1" si="90"/>
        <v>#N/A</v>
      </c>
    </row>
    <row r="1030" spans="1:19">
      <c r="A1030" s="130">
        <f t="shared" si="91"/>
        <v>18</v>
      </c>
      <c r="E1030" s="130">
        <v>9</v>
      </c>
      <c r="F1030" s="132" t="e">
        <f t="shared" ca="1" si="87"/>
        <v>#N/A</v>
      </c>
      <c r="J1030" s="132" t="e">
        <f t="shared" ca="1" si="88"/>
        <v>#N/A</v>
      </c>
      <c r="N1030" s="132" t="e">
        <f t="shared" ca="1" si="89"/>
        <v>#N/A</v>
      </c>
      <c r="S1030" s="132" t="e">
        <f t="shared" ca="1" si="90"/>
        <v>#N/A</v>
      </c>
    </row>
    <row r="1031" spans="1:19">
      <c r="A1031" s="130">
        <f t="shared" si="91"/>
        <v>18</v>
      </c>
      <c r="E1031" s="130">
        <v>10</v>
      </c>
      <c r="F1031" s="132" t="e">
        <f t="shared" ca="1" si="87"/>
        <v>#N/A</v>
      </c>
      <c r="N1031" s="132" t="e">
        <f t="shared" ca="1" si="89"/>
        <v>#N/A</v>
      </c>
      <c r="S1031" s="132" t="e">
        <f t="shared" ca="1" si="90"/>
        <v>#N/A</v>
      </c>
    </row>
    <row r="1032" spans="1:19">
      <c r="A1032" s="130">
        <f t="shared" si="91"/>
        <v>18</v>
      </c>
      <c r="E1032" s="130">
        <v>11</v>
      </c>
      <c r="F1032" s="132" t="e">
        <f t="shared" ca="1" si="87"/>
        <v>#N/A</v>
      </c>
      <c r="N1032" s="132" t="e">
        <f t="shared" ca="1" si="89"/>
        <v>#N/A</v>
      </c>
      <c r="S1032" s="132" t="e">
        <f t="shared" ca="1" si="90"/>
        <v>#N/A</v>
      </c>
    </row>
    <row r="1033" spans="1:19">
      <c r="A1033" s="130">
        <f t="shared" si="91"/>
        <v>18</v>
      </c>
      <c r="E1033" s="130">
        <v>12</v>
      </c>
      <c r="F1033" s="132" t="e">
        <f t="shared" ca="1" si="87"/>
        <v>#N/A</v>
      </c>
      <c r="N1033" s="132" t="e">
        <f t="shared" ca="1" si="89"/>
        <v>#N/A</v>
      </c>
      <c r="S1033" s="132" t="e">
        <f t="shared" ca="1" si="90"/>
        <v>#N/A</v>
      </c>
    </row>
    <row r="1034" spans="1:19">
      <c r="A1034" s="130">
        <f t="shared" si="91"/>
        <v>18</v>
      </c>
      <c r="E1034" s="130">
        <v>13</v>
      </c>
      <c r="F1034" s="132" t="e">
        <f t="shared" ca="1" si="87"/>
        <v>#N/A</v>
      </c>
      <c r="N1034" s="132" t="e">
        <f t="shared" ca="1" si="89"/>
        <v>#N/A</v>
      </c>
      <c r="S1034" s="132" t="e">
        <f t="shared" ca="1" si="90"/>
        <v>#N/A</v>
      </c>
    </row>
    <row r="1035" spans="1:19">
      <c r="A1035" s="130">
        <f t="shared" si="91"/>
        <v>18</v>
      </c>
      <c r="E1035" s="130">
        <v>14</v>
      </c>
      <c r="F1035" s="132" t="e">
        <f t="shared" ca="1" si="87"/>
        <v>#N/A</v>
      </c>
      <c r="N1035" s="132" t="e">
        <f t="shared" ca="1" si="89"/>
        <v>#N/A</v>
      </c>
      <c r="S1035" s="132" t="e">
        <f t="shared" ca="1" si="90"/>
        <v>#N/A</v>
      </c>
    </row>
    <row r="1036" spans="1:19">
      <c r="A1036" s="130">
        <f t="shared" si="91"/>
        <v>18</v>
      </c>
      <c r="E1036" s="130">
        <v>15</v>
      </c>
      <c r="F1036" s="132" t="e">
        <f t="shared" ca="1" si="87"/>
        <v>#N/A</v>
      </c>
      <c r="N1036" s="132" t="e">
        <f t="shared" ca="1" si="89"/>
        <v>#N/A</v>
      </c>
      <c r="S1036" s="132" t="e">
        <f t="shared" ca="1" si="90"/>
        <v>#N/A</v>
      </c>
    </row>
    <row r="1037" spans="1:19">
      <c r="A1037" s="130">
        <f t="shared" si="91"/>
        <v>18</v>
      </c>
      <c r="E1037" s="130">
        <v>16</v>
      </c>
      <c r="F1037" s="132" t="e">
        <f t="shared" ca="1" si="87"/>
        <v>#N/A</v>
      </c>
      <c r="N1037" s="132" t="e">
        <f t="shared" ca="1" si="89"/>
        <v>#N/A</v>
      </c>
      <c r="S1037" s="132" t="e">
        <f t="shared" ca="1" si="90"/>
        <v>#N/A</v>
      </c>
    </row>
    <row r="1038" spans="1:19">
      <c r="A1038" s="130">
        <f t="shared" si="91"/>
        <v>18</v>
      </c>
      <c r="E1038" s="130">
        <v>17</v>
      </c>
      <c r="F1038" s="132" t="e">
        <f t="shared" ca="1" si="87"/>
        <v>#N/A</v>
      </c>
      <c r="N1038" s="132" t="e">
        <f t="shared" ca="1" si="89"/>
        <v>#N/A</v>
      </c>
      <c r="S1038" s="132" t="e">
        <f t="shared" ca="1" si="90"/>
        <v>#N/A</v>
      </c>
    </row>
    <row r="1039" spans="1:19">
      <c r="A1039" s="130">
        <f t="shared" si="91"/>
        <v>18</v>
      </c>
      <c r="E1039" s="130">
        <v>18</v>
      </c>
      <c r="F1039" s="132" t="e">
        <f t="shared" ca="1" si="87"/>
        <v>#N/A</v>
      </c>
      <c r="N1039" s="132" t="e">
        <f t="shared" ca="1" si="89"/>
        <v>#N/A</v>
      </c>
      <c r="S1039" s="132" t="e">
        <f t="shared" ca="1" si="90"/>
        <v>#N/A</v>
      </c>
    </row>
    <row r="1040" spans="1:19">
      <c r="A1040" s="130">
        <f t="shared" si="91"/>
        <v>18</v>
      </c>
      <c r="E1040" s="130">
        <v>19</v>
      </c>
      <c r="F1040" s="132" t="e">
        <f t="shared" ca="1" si="87"/>
        <v>#N/A</v>
      </c>
      <c r="N1040" s="132" t="e">
        <f t="shared" ca="1" si="89"/>
        <v>#N/A</v>
      </c>
      <c r="S1040" s="132" t="e">
        <f t="shared" ca="1" si="90"/>
        <v>#N/A</v>
      </c>
    </row>
    <row r="1041" spans="1:19">
      <c r="A1041" s="130">
        <f t="shared" si="91"/>
        <v>18</v>
      </c>
      <c r="E1041" s="130">
        <v>20</v>
      </c>
      <c r="F1041" s="132" t="e">
        <f t="shared" ca="1" si="87"/>
        <v>#N/A</v>
      </c>
      <c r="N1041" s="132" t="e">
        <f t="shared" ca="1" si="89"/>
        <v>#N/A</v>
      </c>
      <c r="S1041" s="132" t="e">
        <f t="shared" ca="1" si="90"/>
        <v>#N/A</v>
      </c>
    </row>
    <row r="1042" spans="1:19">
      <c r="A1042" s="130">
        <f t="shared" si="91"/>
        <v>18</v>
      </c>
      <c r="E1042" s="130">
        <v>21</v>
      </c>
      <c r="F1042" s="132" t="e">
        <f t="shared" ca="1" si="87"/>
        <v>#N/A</v>
      </c>
      <c r="N1042" s="132" t="e">
        <f t="shared" ca="1" si="89"/>
        <v>#N/A</v>
      </c>
      <c r="S1042" s="132" t="e">
        <f t="shared" ca="1" si="90"/>
        <v>#N/A</v>
      </c>
    </row>
    <row r="1043" spans="1:19">
      <c r="A1043" s="130">
        <f t="shared" si="91"/>
        <v>18</v>
      </c>
      <c r="E1043" s="130">
        <v>22</v>
      </c>
      <c r="F1043" s="132" t="e">
        <f t="shared" ca="1" si="87"/>
        <v>#N/A</v>
      </c>
      <c r="N1043" s="132" t="e">
        <f t="shared" ca="1" si="89"/>
        <v>#N/A</v>
      </c>
      <c r="S1043" s="132" t="e">
        <f t="shared" ca="1" si="90"/>
        <v>#N/A</v>
      </c>
    </row>
    <row r="1044" spans="1:19">
      <c r="A1044" s="130">
        <f t="shared" si="91"/>
        <v>18</v>
      </c>
      <c r="E1044" s="130">
        <v>23</v>
      </c>
      <c r="F1044" s="132" t="e">
        <f t="shared" ca="1" si="87"/>
        <v>#N/A</v>
      </c>
      <c r="N1044" s="132" t="e">
        <f t="shared" ca="1" si="89"/>
        <v>#N/A</v>
      </c>
      <c r="S1044" s="132" t="e">
        <f t="shared" ca="1" si="90"/>
        <v>#N/A</v>
      </c>
    </row>
    <row r="1045" spans="1:19">
      <c r="A1045" s="130">
        <f t="shared" si="91"/>
        <v>18</v>
      </c>
      <c r="E1045" s="130">
        <v>24</v>
      </c>
      <c r="S1045" s="132" t="e">
        <f t="shared" ca="1" si="90"/>
        <v>#N/A</v>
      </c>
    </row>
    <row r="1046" spans="1:19">
      <c r="A1046" s="130">
        <f t="shared" si="91"/>
        <v>18</v>
      </c>
      <c r="E1046" s="130">
        <v>25</v>
      </c>
      <c r="S1046" s="132" t="e">
        <f t="shared" ca="1" si="90"/>
        <v>#N/A</v>
      </c>
    </row>
    <row r="1047" spans="1:19">
      <c r="A1047" s="130">
        <f t="shared" si="91"/>
        <v>18</v>
      </c>
      <c r="E1047" s="130">
        <v>26</v>
      </c>
      <c r="S1047" s="132" t="e">
        <f t="shared" ca="1" si="90"/>
        <v>#N/A</v>
      </c>
    </row>
    <row r="1048" spans="1:19">
      <c r="A1048" s="130">
        <f t="shared" si="91"/>
        <v>18</v>
      </c>
      <c r="E1048" s="130">
        <v>27</v>
      </c>
      <c r="S1048" s="132" t="e">
        <f t="shared" ca="1" si="90"/>
        <v>#N/A</v>
      </c>
    </row>
    <row r="1049" spans="1:19">
      <c r="A1049" s="130">
        <f t="shared" si="91"/>
        <v>18</v>
      </c>
      <c r="E1049" s="130">
        <v>28</v>
      </c>
      <c r="S1049" s="132" t="e">
        <f t="shared" ca="1" si="90"/>
        <v>#N/A</v>
      </c>
    </row>
    <row r="1050" spans="1:19">
      <c r="A1050" s="130">
        <f t="shared" si="91"/>
        <v>18</v>
      </c>
      <c r="E1050" s="130">
        <v>29</v>
      </c>
      <c r="S1050" s="132" t="e">
        <f t="shared" ca="1" si="90"/>
        <v>#N/A</v>
      </c>
    </row>
    <row r="1051" spans="1:19">
      <c r="A1051" s="130">
        <f t="shared" si="91"/>
        <v>18</v>
      </c>
      <c r="E1051" s="130">
        <v>30</v>
      </c>
      <c r="S1051" s="132" t="e">
        <f t="shared" ca="1" si="90"/>
        <v>#N/A</v>
      </c>
    </row>
    <row r="1052" spans="1:19">
      <c r="A1052" s="130">
        <f t="shared" si="91"/>
        <v>18</v>
      </c>
      <c r="E1052" s="130">
        <v>31</v>
      </c>
      <c r="S1052" s="132" t="e">
        <f t="shared" ca="1" si="90"/>
        <v>#N/A</v>
      </c>
    </row>
    <row r="1053" spans="1:19">
      <c r="A1053" s="130">
        <f t="shared" si="91"/>
        <v>18</v>
      </c>
      <c r="E1053" s="130">
        <v>32</v>
      </c>
      <c r="S1053" s="132" t="e">
        <f t="shared" ca="1" si="90"/>
        <v>#N/A</v>
      </c>
    </row>
    <row r="1054" spans="1:19">
      <c r="A1054" s="130">
        <f t="shared" si="91"/>
        <v>18</v>
      </c>
      <c r="E1054" s="130">
        <v>33</v>
      </c>
      <c r="S1054" s="132" t="e">
        <f t="shared" ca="1" si="90"/>
        <v>#N/A</v>
      </c>
    </row>
    <row r="1055" spans="1:19">
      <c r="A1055" s="130">
        <f t="shared" si="91"/>
        <v>18</v>
      </c>
      <c r="E1055" s="130">
        <v>34</v>
      </c>
      <c r="S1055" s="132" t="e">
        <f t="shared" ca="1" si="90"/>
        <v>#N/A</v>
      </c>
    </row>
    <row r="1056" spans="1:19">
      <c r="A1056" s="130">
        <f t="shared" si="91"/>
        <v>18</v>
      </c>
      <c r="E1056" s="130">
        <v>35</v>
      </c>
      <c r="S1056" s="132" t="e">
        <f t="shared" ca="1" si="90"/>
        <v>#N/A</v>
      </c>
    </row>
    <row r="1057" spans="1:19">
      <c r="A1057" s="130">
        <f t="shared" si="91"/>
        <v>18</v>
      </c>
      <c r="E1057" s="130">
        <v>36</v>
      </c>
      <c r="S1057" s="132" t="e">
        <f t="shared" ca="1" si="90"/>
        <v>#N/A</v>
      </c>
    </row>
    <row r="1058" spans="1:19">
      <c r="A1058" s="130">
        <f t="shared" si="91"/>
        <v>18</v>
      </c>
      <c r="E1058" s="130">
        <v>37</v>
      </c>
      <c r="S1058" s="132" t="e">
        <f t="shared" ca="1" si="90"/>
        <v>#N/A</v>
      </c>
    </row>
    <row r="1059" spans="1:19">
      <c r="A1059" s="130">
        <f t="shared" si="91"/>
        <v>18</v>
      </c>
      <c r="E1059" s="130">
        <v>38</v>
      </c>
      <c r="S1059" s="132" t="e">
        <f t="shared" ca="1" si="90"/>
        <v>#N/A</v>
      </c>
    </row>
    <row r="1060" spans="1:19">
      <c r="A1060" s="130">
        <f t="shared" si="91"/>
        <v>18</v>
      </c>
      <c r="E1060" s="130">
        <v>39</v>
      </c>
      <c r="S1060" s="132" t="e">
        <f t="shared" ca="1" si="90"/>
        <v>#N/A</v>
      </c>
    </row>
    <row r="1061" spans="1:19">
      <c r="A1061" s="130">
        <f t="shared" si="91"/>
        <v>18</v>
      </c>
      <c r="E1061" s="130">
        <v>40</v>
      </c>
      <c r="S1061" s="132" t="e">
        <f t="shared" ca="1" si="90"/>
        <v>#N/A</v>
      </c>
    </row>
    <row r="1062" spans="1:19">
      <c r="A1062" s="130">
        <f t="shared" si="91"/>
        <v>18</v>
      </c>
      <c r="E1062" s="130">
        <v>41</v>
      </c>
      <c r="S1062" s="132" t="e">
        <f t="shared" ca="1" si="90"/>
        <v>#N/A</v>
      </c>
    </row>
    <row r="1063" spans="1:19">
      <c r="A1063" s="130">
        <f t="shared" si="91"/>
        <v>18</v>
      </c>
      <c r="E1063" s="130">
        <v>42</v>
      </c>
      <c r="S1063" s="132" t="e">
        <f t="shared" ca="1" si="90"/>
        <v>#N/A</v>
      </c>
    </row>
    <row r="1064" spans="1:19">
      <c r="A1064" s="130">
        <f t="shared" si="91"/>
        <v>18</v>
      </c>
      <c r="E1064" s="130">
        <v>43</v>
      </c>
      <c r="S1064" s="132" t="e">
        <f t="shared" ca="1" si="90"/>
        <v>#N/A</v>
      </c>
    </row>
    <row r="1065" spans="1:19">
      <c r="A1065" s="130">
        <f t="shared" si="91"/>
        <v>18</v>
      </c>
      <c r="E1065" s="130">
        <v>44</v>
      </c>
      <c r="S1065" s="132" t="e">
        <f t="shared" ca="1" si="90"/>
        <v>#N/A</v>
      </c>
    </row>
    <row r="1066" spans="1:19">
      <c r="A1066" s="130">
        <f t="shared" si="91"/>
        <v>18</v>
      </c>
      <c r="E1066" s="130">
        <v>45</v>
      </c>
      <c r="S1066" s="132" t="e">
        <f t="shared" ca="1" si="90"/>
        <v>#N/A</v>
      </c>
    </row>
    <row r="1067" spans="1:19">
      <c r="A1067" s="130">
        <f t="shared" si="91"/>
        <v>18</v>
      </c>
      <c r="E1067" s="130">
        <v>46</v>
      </c>
      <c r="S1067" s="132" t="e">
        <f t="shared" ca="1" si="90"/>
        <v>#N/A</v>
      </c>
    </row>
    <row r="1068" spans="1:19">
      <c r="A1068" s="130">
        <f t="shared" si="91"/>
        <v>18</v>
      </c>
      <c r="E1068" s="130">
        <v>47</v>
      </c>
      <c r="S1068" s="132" t="e">
        <f t="shared" ca="1" si="90"/>
        <v>#N/A</v>
      </c>
    </row>
    <row r="1069" spans="1:19">
      <c r="A1069" s="130">
        <f t="shared" si="91"/>
        <v>18</v>
      </c>
      <c r="E1069" s="130">
        <v>48</v>
      </c>
      <c r="S1069" s="132" t="e">
        <f t="shared" ca="1" si="90"/>
        <v>#N/A</v>
      </c>
    </row>
    <row r="1070" spans="1:19">
      <c r="A1070" s="130">
        <f t="shared" si="91"/>
        <v>18</v>
      </c>
      <c r="E1070" s="130">
        <v>49</v>
      </c>
      <c r="S1070" s="132" t="e">
        <f t="shared" ca="1" si="90"/>
        <v>#N/A</v>
      </c>
    </row>
    <row r="1071" spans="1:19">
      <c r="A1071" s="130">
        <f t="shared" si="91"/>
        <v>18</v>
      </c>
      <c r="E1071" s="130">
        <v>50</v>
      </c>
      <c r="S1071" s="132" t="e">
        <f t="shared" ca="1" si="90"/>
        <v>#N/A</v>
      </c>
    </row>
    <row r="1072" spans="1:19">
      <c r="A1072" s="130">
        <f t="shared" si="91"/>
        <v>18</v>
      </c>
      <c r="E1072" s="130">
        <v>51</v>
      </c>
      <c r="S1072" s="132" t="e">
        <f t="shared" ca="1" si="90"/>
        <v>#N/A</v>
      </c>
    </row>
    <row r="1073" spans="1:21">
      <c r="A1073" s="130">
        <f t="shared" si="91"/>
        <v>18</v>
      </c>
      <c r="E1073" s="130">
        <v>52</v>
      </c>
      <c r="S1073" s="132" t="e">
        <f t="shared" ca="1" si="90"/>
        <v>#N/A</v>
      </c>
    </row>
    <row r="1082" spans="1:21">
      <c r="A1082" s="130">
        <f>(ROW()+58)/60</f>
        <v>19</v>
      </c>
      <c r="B1082" s="131">
        <f ca="1">INDIRECT("select!E"&amp;TEXT($B$1+A1082,"#"))</f>
        <v>0</v>
      </c>
      <c r="C1082" s="130" t="e">
        <f ca="1">VLOOKUP(B1082,$A$3181:$D$3190,4,0)</f>
        <v>#N/A</v>
      </c>
      <c r="D1082" s="130" t="e">
        <f ca="1">VLOOKUP(B1082,$A$3181:$D$3190,3,0)</f>
        <v>#N/A</v>
      </c>
      <c r="E1082" s="130">
        <v>1</v>
      </c>
      <c r="F1082" s="132" t="e">
        <f t="shared" ref="F1082:F1104" ca="1" si="92">IF(E1082&lt;=INDIRECT("D$"&amp;TEXT(ROW()-E1082+1,"#")),INDIRECT("E$"&amp;TEXT($F$1+INDIRECT("C$"&amp;TEXT(ROW()-E1082+1,"#"))+E1082-1,"#")),"")</f>
        <v>#N/A</v>
      </c>
      <c r="G1082" s="131">
        <f ca="1">INDIRECT("select!G"&amp;TEXT($B$1+A1082,"#"))</f>
        <v>0</v>
      </c>
      <c r="H1082" s="130" t="e">
        <f ca="1">VLOOKUP(G1082,E$3181:G$3219,3,0)</f>
        <v>#N/A</v>
      </c>
      <c r="I1082" s="130" t="e">
        <f ca="1">VLOOKUP(G1082,E$3181:G$3219,2,0)</f>
        <v>#N/A</v>
      </c>
      <c r="J1082" s="132" t="e">
        <f t="shared" ref="J1082:J1090" ca="1" si="93">IF(E1082&lt;=INDIRECT("I$"&amp;TEXT(ROW()-E1082+1,"#")),INDIRECT("H$"&amp;TEXT($F$1+INDIRECT("H$"&amp;TEXT(ROW()-E1082+1,"#"))+E1082-1,"#")),"")</f>
        <v>#N/A</v>
      </c>
      <c r="K1082" s="133">
        <f ca="1">INDIRECT("select!H"&amp;TEXT($B$1+A1082,"#"))</f>
        <v>0</v>
      </c>
      <c r="L1082" s="130" t="e">
        <f ca="1">VLOOKUP(K1082,H$3181:J$3287,3,0)</f>
        <v>#N/A</v>
      </c>
      <c r="M1082" s="130" t="e">
        <f ca="1">VLOOKUP(K1082,H$3181:J$3287,2,0)</f>
        <v>#N/A</v>
      </c>
      <c r="N1082" s="132" t="e">
        <f t="shared" ref="N1082:N1104" ca="1" si="94">IF(E1082&lt;=INDIRECT("M$"&amp;TEXT(ROW()-E1082+1,"#")),INDIRECT("K$"&amp;TEXT($F$1+INDIRECT("L$"&amp;TEXT(ROW()-E1082+1,"#"))+E1082-1,"#")),"")</f>
        <v>#N/A</v>
      </c>
      <c r="O1082" s="133">
        <f ca="1">INDIRECT("select!I"&amp;TEXT($B$1+A1082,"#"))</f>
        <v>0</v>
      </c>
      <c r="Q1082" s="130" t="e">
        <f ca="1">VLOOKUP(O1082,K$3181:O$3570,5,0)</f>
        <v>#N/A</v>
      </c>
      <c r="R1082" s="130" t="e">
        <f ca="1">VLOOKUP(O1082,K$3181:O$3570,4,0)</f>
        <v>#N/A</v>
      </c>
      <c r="S1082" s="132" t="e">
        <f t="shared" ref="S1082:S1133" ca="1" si="95">IF(E1082&lt;=INDIRECT("R$"&amp;TEXT(ROW()-E1082+1,"#")),INDIRECT("P$"&amp;TEXT($F$1+INDIRECT("Q$"&amp;TEXT(ROW()-E1082+1,"#"))+E1082-1,"#")),"")</f>
        <v>#N/A</v>
      </c>
      <c r="T1082" s="130" t="str">
        <f ca="1">IFERROR(VLOOKUP(O1082,K$3181:O$3570,2,0),"")</f>
        <v/>
      </c>
      <c r="U1082">
        <f ca="1">IFERROR(VLOOKUP(O1082,K$3181:O$3570,3,0),0)</f>
        <v>0</v>
      </c>
    </row>
    <row r="1083" spans="1:21">
      <c r="A1083" s="130">
        <f t="shared" ref="A1083:A1133" si="96">A1082</f>
        <v>19</v>
      </c>
      <c r="E1083" s="130">
        <v>2</v>
      </c>
      <c r="F1083" s="132" t="e">
        <f t="shared" ca="1" si="92"/>
        <v>#N/A</v>
      </c>
      <c r="J1083" s="132" t="e">
        <f t="shared" ca="1" si="93"/>
        <v>#N/A</v>
      </c>
      <c r="N1083" s="132" t="e">
        <f t="shared" ca="1" si="94"/>
        <v>#N/A</v>
      </c>
      <c r="S1083" s="132" t="e">
        <f t="shared" ca="1" si="95"/>
        <v>#N/A</v>
      </c>
    </row>
    <row r="1084" spans="1:21">
      <c r="A1084" s="130">
        <f t="shared" si="96"/>
        <v>19</v>
      </c>
      <c r="E1084" s="130">
        <v>3</v>
      </c>
      <c r="F1084" s="132" t="e">
        <f t="shared" ca="1" si="92"/>
        <v>#N/A</v>
      </c>
      <c r="J1084" s="132" t="e">
        <f t="shared" ca="1" si="93"/>
        <v>#N/A</v>
      </c>
      <c r="N1084" s="132" t="e">
        <f t="shared" ca="1" si="94"/>
        <v>#N/A</v>
      </c>
      <c r="S1084" s="132" t="e">
        <f t="shared" ca="1" si="95"/>
        <v>#N/A</v>
      </c>
    </row>
    <row r="1085" spans="1:21">
      <c r="A1085" s="130">
        <f t="shared" si="96"/>
        <v>19</v>
      </c>
      <c r="E1085" s="130">
        <v>4</v>
      </c>
      <c r="F1085" s="132" t="e">
        <f t="shared" ca="1" si="92"/>
        <v>#N/A</v>
      </c>
      <c r="J1085" s="132" t="e">
        <f t="shared" ca="1" si="93"/>
        <v>#N/A</v>
      </c>
      <c r="N1085" s="132" t="e">
        <f t="shared" ca="1" si="94"/>
        <v>#N/A</v>
      </c>
      <c r="S1085" s="132" t="e">
        <f t="shared" ca="1" si="95"/>
        <v>#N/A</v>
      </c>
    </row>
    <row r="1086" spans="1:21">
      <c r="A1086" s="130">
        <f t="shared" si="96"/>
        <v>19</v>
      </c>
      <c r="E1086" s="130">
        <v>5</v>
      </c>
      <c r="F1086" s="132" t="e">
        <f t="shared" ca="1" si="92"/>
        <v>#N/A</v>
      </c>
      <c r="J1086" s="132" t="e">
        <f t="shared" ca="1" si="93"/>
        <v>#N/A</v>
      </c>
      <c r="N1086" s="132" t="e">
        <f t="shared" ca="1" si="94"/>
        <v>#N/A</v>
      </c>
      <c r="S1086" s="132" t="e">
        <f t="shared" ca="1" si="95"/>
        <v>#N/A</v>
      </c>
    </row>
    <row r="1087" spans="1:21">
      <c r="A1087" s="130">
        <f t="shared" si="96"/>
        <v>19</v>
      </c>
      <c r="E1087" s="130">
        <v>6</v>
      </c>
      <c r="F1087" s="132" t="e">
        <f t="shared" ca="1" si="92"/>
        <v>#N/A</v>
      </c>
      <c r="J1087" s="132" t="e">
        <f t="shared" ca="1" si="93"/>
        <v>#N/A</v>
      </c>
      <c r="N1087" s="132" t="e">
        <f t="shared" ca="1" si="94"/>
        <v>#N/A</v>
      </c>
      <c r="S1087" s="132" t="e">
        <f t="shared" ca="1" si="95"/>
        <v>#N/A</v>
      </c>
    </row>
    <row r="1088" spans="1:21">
      <c r="A1088" s="130">
        <f t="shared" si="96"/>
        <v>19</v>
      </c>
      <c r="E1088" s="130">
        <v>7</v>
      </c>
      <c r="F1088" s="132" t="e">
        <f t="shared" ca="1" si="92"/>
        <v>#N/A</v>
      </c>
      <c r="J1088" s="132" t="e">
        <f t="shared" ca="1" si="93"/>
        <v>#N/A</v>
      </c>
      <c r="N1088" s="132" t="e">
        <f t="shared" ca="1" si="94"/>
        <v>#N/A</v>
      </c>
      <c r="S1088" s="132" t="e">
        <f t="shared" ca="1" si="95"/>
        <v>#N/A</v>
      </c>
    </row>
    <row r="1089" spans="1:19">
      <c r="A1089" s="130">
        <f t="shared" si="96"/>
        <v>19</v>
      </c>
      <c r="E1089" s="130">
        <v>8</v>
      </c>
      <c r="F1089" s="132" t="e">
        <f t="shared" ca="1" si="92"/>
        <v>#N/A</v>
      </c>
      <c r="J1089" s="132" t="e">
        <f t="shared" ca="1" si="93"/>
        <v>#N/A</v>
      </c>
      <c r="N1089" s="132" t="e">
        <f t="shared" ca="1" si="94"/>
        <v>#N/A</v>
      </c>
      <c r="S1089" s="132" t="e">
        <f t="shared" ca="1" si="95"/>
        <v>#N/A</v>
      </c>
    </row>
    <row r="1090" spans="1:19">
      <c r="A1090" s="130">
        <f t="shared" si="96"/>
        <v>19</v>
      </c>
      <c r="E1090" s="130">
        <v>9</v>
      </c>
      <c r="F1090" s="132" t="e">
        <f t="shared" ca="1" si="92"/>
        <v>#N/A</v>
      </c>
      <c r="J1090" s="132" t="e">
        <f t="shared" ca="1" si="93"/>
        <v>#N/A</v>
      </c>
      <c r="N1090" s="132" t="e">
        <f t="shared" ca="1" si="94"/>
        <v>#N/A</v>
      </c>
      <c r="S1090" s="132" t="e">
        <f t="shared" ca="1" si="95"/>
        <v>#N/A</v>
      </c>
    </row>
    <row r="1091" spans="1:19">
      <c r="A1091" s="130">
        <f t="shared" si="96"/>
        <v>19</v>
      </c>
      <c r="E1091" s="130">
        <v>10</v>
      </c>
      <c r="F1091" s="132" t="e">
        <f t="shared" ca="1" si="92"/>
        <v>#N/A</v>
      </c>
      <c r="N1091" s="132" t="e">
        <f t="shared" ca="1" si="94"/>
        <v>#N/A</v>
      </c>
      <c r="S1091" s="132" t="e">
        <f t="shared" ca="1" si="95"/>
        <v>#N/A</v>
      </c>
    </row>
    <row r="1092" spans="1:19">
      <c r="A1092" s="130">
        <f t="shared" si="96"/>
        <v>19</v>
      </c>
      <c r="E1092" s="130">
        <v>11</v>
      </c>
      <c r="F1092" s="132" t="e">
        <f t="shared" ca="1" si="92"/>
        <v>#N/A</v>
      </c>
      <c r="N1092" s="132" t="e">
        <f t="shared" ca="1" si="94"/>
        <v>#N/A</v>
      </c>
      <c r="S1092" s="132" t="e">
        <f t="shared" ca="1" si="95"/>
        <v>#N/A</v>
      </c>
    </row>
    <row r="1093" spans="1:19">
      <c r="A1093" s="130">
        <f t="shared" si="96"/>
        <v>19</v>
      </c>
      <c r="E1093" s="130">
        <v>12</v>
      </c>
      <c r="F1093" s="132" t="e">
        <f t="shared" ca="1" si="92"/>
        <v>#N/A</v>
      </c>
      <c r="N1093" s="132" t="e">
        <f t="shared" ca="1" si="94"/>
        <v>#N/A</v>
      </c>
      <c r="S1093" s="132" t="e">
        <f t="shared" ca="1" si="95"/>
        <v>#N/A</v>
      </c>
    </row>
    <row r="1094" spans="1:19">
      <c r="A1094" s="130">
        <f t="shared" si="96"/>
        <v>19</v>
      </c>
      <c r="E1094" s="130">
        <v>13</v>
      </c>
      <c r="F1094" s="132" t="e">
        <f t="shared" ca="1" si="92"/>
        <v>#N/A</v>
      </c>
      <c r="N1094" s="132" t="e">
        <f t="shared" ca="1" si="94"/>
        <v>#N/A</v>
      </c>
      <c r="S1094" s="132" t="e">
        <f t="shared" ca="1" si="95"/>
        <v>#N/A</v>
      </c>
    </row>
    <row r="1095" spans="1:19">
      <c r="A1095" s="130">
        <f t="shared" si="96"/>
        <v>19</v>
      </c>
      <c r="E1095" s="130">
        <v>14</v>
      </c>
      <c r="F1095" s="132" t="e">
        <f t="shared" ca="1" si="92"/>
        <v>#N/A</v>
      </c>
      <c r="N1095" s="132" t="e">
        <f t="shared" ca="1" si="94"/>
        <v>#N/A</v>
      </c>
      <c r="S1095" s="132" t="e">
        <f t="shared" ca="1" si="95"/>
        <v>#N/A</v>
      </c>
    </row>
    <row r="1096" spans="1:19">
      <c r="A1096" s="130">
        <f t="shared" si="96"/>
        <v>19</v>
      </c>
      <c r="E1096" s="130">
        <v>15</v>
      </c>
      <c r="F1096" s="132" t="e">
        <f t="shared" ca="1" si="92"/>
        <v>#N/A</v>
      </c>
      <c r="N1096" s="132" t="e">
        <f t="shared" ca="1" si="94"/>
        <v>#N/A</v>
      </c>
      <c r="S1096" s="132" t="e">
        <f t="shared" ca="1" si="95"/>
        <v>#N/A</v>
      </c>
    </row>
    <row r="1097" spans="1:19">
      <c r="A1097" s="130">
        <f t="shared" si="96"/>
        <v>19</v>
      </c>
      <c r="E1097" s="130">
        <v>16</v>
      </c>
      <c r="F1097" s="132" t="e">
        <f t="shared" ca="1" si="92"/>
        <v>#N/A</v>
      </c>
      <c r="N1097" s="132" t="e">
        <f t="shared" ca="1" si="94"/>
        <v>#N/A</v>
      </c>
      <c r="S1097" s="132" t="e">
        <f t="shared" ca="1" si="95"/>
        <v>#N/A</v>
      </c>
    </row>
    <row r="1098" spans="1:19">
      <c r="A1098" s="130">
        <f t="shared" si="96"/>
        <v>19</v>
      </c>
      <c r="E1098" s="130">
        <v>17</v>
      </c>
      <c r="F1098" s="132" t="e">
        <f t="shared" ca="1" si="92"/>
        <v>#N/A</v>
      </c>
      <c r="N1098" s="132" t="e">
        <f t="shared" ca="1" si="94"/>
        <v>#N/A</v>
      </c>
      <c r="S1098" s="132" t="e">
        <f t="shared" ca="1" si="95"/>
        <v>#N/A</v>
      </c>
    </row>
    <row r="1099" spans="1:19">
      <c r="A1099" s="130">
        <f t="shared" si="96"/>
        <v>19</v>
      </c>
      <c r="E1099" s="130">
        <v>18</v>
      </c>
      <c r="F1099" s="132" t="e">
        <f t="shared" ca="1" si="92"/>
        <v>#N/A</v>
      </c>
      <c r="N1099" s="132" t="e">
        <f t="shared" ca="1" si="94"/>
        <v>#N/A</v>
      </c>
      <c r="S1099" s="132" t="e">
        <f t="shared" ca="1" si="95"/>
        <v>#N/A</v>
      </c>
    </row>
    <row r="1100" spans="1:19">
      <c r="A1100" s="130">
        <f t="shared" si="96"/>
        <v>19</v>
      </c>
      <c r="E1100" s="130">
        <v>19</v>
      </c>
      <c r="F1100" s="132" t="e">
        <f t="shared" ca="1" si="92"/>
        <v>#N/A</v>
      </c>
      <c r="N1100" s="132" t="e">
        <f t="shared" ca="1" si="94"/>
        <v>#N/A</v>
      </c>
      <c r="S1100" s="132" t="e">
        <f t="shared" ca="1" si="95"/>
        <v>#N/A</v>
      </c>
    </row>
    <row r="1101" spans="1:19">
      <c r="A1101" s="130">
        <f t="shared" si="96"/>
        <v>19</v>
      </c>
      <c r="E1101" s="130">
        <v>20</v>
      </c>
      <c r="F1101" s="132" t="e">
        <f t="shared" ca="1" si="92"/>
        <v>#N/A</v>
      </c>
      <c r="N1101" s="132" t="e">
        <f t="shared" ca="1" si="94"/>
        <v>#N/A</v>
      </c>
      <c r="S1101" s="132" t="e">
        <f t="shared" ca="1" si="95"/>
        <v>#N/A</v>
      </c>
    </row>
    <row r="1102" spans="1:19">
      <c r="A1102" s="130">
        <f t="shared" si="96"/>
        <v>19</v>
      </c>
      <c r="E1102" s="130">
        <v>21</v>
      </c>
      <c r="F1102" s="132" t="e">
        <f t="shared" ca="1" si="92"/>
        <v>#N/A</v>
      </c>
      <c r="N1102" s="132" t="e">
        <f t="shared" ca="1" si="94"/>
        <v>#N/A</v>
      </c>
      <c r="S1102" s="132" t="e">
        <f t="shared" ca="1" si="95"/>
        <v>#N/A</v>
      </c>
    </row>
    <row r="1103" spans="1:19">
      <c r="A1103" s="130">
        <f t="shared" si="96"/>
        <v>19</v>
      </c>
      <c r="E1103" s="130">
        <v>22</v>
      </c>
      <c r="F1103" s="132" t="e">
        <f t="shared" ca="1" si="92"/>
        <v>#N/A</v>
      </c>
      <c r="N1103" s="132" t="e">
        <f t="shared" ca="1" si="94"/>
        <v>#N/A</v>
      </c>
      <c r="S1103" s="132" t="e">
        <f t="shared" ca="1" si="95"/>
        <v>#N/A</v>
      </c>
    </row>
    <row r="1104" spans="1:19">
      <c r="A1104" s="130">
        <f t="shared" si="96"/>
        <v>19</v>
      </c>
      <c r="E1104" s="130">
        <v>23</v>
      </c>
      <c r="F1104" s="132" t="e">
        <f t="shared" ca="1" si="92"/>
        <v>#N/A</v>
      </c>
      <c r="N1104" s="132" t="e">
        <f t="shared" ca="1" si="94"/>
        <v>#N/A</v>
      </c>
      <c r="S1104" s="132" t="e">
        <f t="shared" ca="1" si="95"/>
        <v>#N/A</v>
      </c>
    </row>
    <row r="1105" spans="1:19">
      <c r="A1105" s="130">
        <f t="shared" si="96"/>
        <v>19</v>
      </c>
      <c r="E1105" s="130">
        <v>24</v>
      </c>
      <c r="S1105" s="132" t="e">
        <f t="shared" ca="1" si="95"/>
        <v>#N/A</v>
      </c>
    </row>
    <row r="1106" spans="1:19">
      <c r="A1106" s="130">
        <f t="shared" si="96"/>
        <v>19</v>
      </c>
      <c r="E1106" s="130">
        <v>25</v>
      </c>
      <c r="S1106" s="132" t="e">
        <f t="shared" ca="1" si="95"/>
        <v>#N/A</v>
      </c>
    </row>
    <row r="1107" spans="1:19">
      <c r="A1107" s="130">
        <f t="shared" si="96"/>
        <v>19</v>
      </c>
      <c r="E1107" s="130">
        <v>26</v>
      </c>
      <c r="S1107" s="132" t="e">
        <f t="shared" ca="1" si="95"/>
        <v>#N/A</v>
      </c>
    </row>
    <row r="1108" spans="1:19">
      <c r="A1108" s="130">
        <f t="shared" si="96"/>
        <v>19</v>
      </c>
      <c r="E1108" s="130">
        <v>27</v>
      </c>
      <c r="S1108" s="132" t="e">
        <f t="shared" ca="1" si="95"/>
        <v>#N/A</v>
      </c>
    </row>
    <row r="1109" spans="1:19">
      <c r="A1109" s="130">
        <f t="shared" si="96"/>
        <v>19</v>
      </c>
      <c r="E1109" s="130">
        <v>28</v>
      </c>
      <c r="S1109" s="132" t="e">
        <f t="shared" ca="1" si="95"/>
        <v>#N/A</v>
      </c>
    </row>
    <row r="1110" spans="1:19">
      <c r="A1110" s="130">
        <f t="shared" si="96"/>
        <v>19</v>
      </c>
      <c r="E1110" s="130">
        <v>29</v>
      </c>
      <c r="S1110" s="132" t="e">
        <f t="shared" ca="1" si="95"/>
        <v>#N/A</v>
      </c>
    </row>
    <row r="1111" spans="1:19">
      <c r="A1111" s="130">
        <f t="shared" si="96"/>
        <v>19</v>
      </c>
      <c r="E1111" s="130">
        <v>30</v>
      </c>
      <c r="S1111" s="132" t="e">
        <f t="shared" ca="1" si="95"/>
        <v>#N/A</v>
      </c>
    </row>
    <row r="1112" spans="1:19">
      <c r="A1112" s="130">
        <f t="shared" si="96"/>
        <v>19</v>
      </c>
      <c r="E1112" s="130">
        <v>31</v>
      </c>
      <c r="S1112" s="132" t="e">
        <f t="shared" ca="1" si="95"/>
        <v>#N/A</v>
      </c>
    </row>
    <row r="1113" spans="1:19">
      <c r="A1113" s="130">
        <f t="shared" si="96"/>
        <v>19</v>
      </c>
      <c r="E1113" s="130">
        <v>32</v>
      </c>
      <c r="S1113" s="132" t="e">
        <f t="shared" ca="1" si="95"/>
        <v>#N/A</v>
      </c>
    </row>
    <row r="1114" spans="1:19">
      <c r="A1114" s="130">
        <f t="shared" si="96"/>
        <v>19</v>
      </c>
      <c r="E1114" s="130">
        <v>33</v>
      </c>
      <c r="S1114" s="132" t="e">
        <f t="shared" ca="1" si="95"/>
        <v>#N/A</v>
      </c>
    </row>
    <row r="1115" spans="1:19">
      <c r="A1115" s="130">
        <f t="shared" si="96"/>
        <v>19</v>
      </c>
      <c r="E1115" s="130">
        <v>34</v>
      </c>
      <c r="S1115" s="132" t="e">
        <f t="shared" ca="1" si="95"/>
        <v>#N/A</v>
      </c>
    </row>
    <row r="1116" spans="1:19">
      <c r="A1116" s="130">
        <f t="shared" si="96"/>
        <v>19</v>
      </c>
      <c r="E1116" s="130">
        <v>35</v>
      </c>
      <c r="S1116" s="132" t="e">
        <f t="shared" ca="1" si="95"/>
        <v>#N/A</v>
      </c>
    </row>
    <row r="1117" spans="1:19">
      <c r="A1117" s="130">
        <f t="shared" si="96"/>
        <v>19</v>
      </c>
      <c r="E1117" s="130">
        <v>36</v>
      </c>
      <c r="S1117" s="132" t="e">
        <f t="shared" ca="1" si="95"/>
        <v>#N/A</v>
      </c>
    </row>
    <row r="1118" spans="1:19">
      <c r="A1118" s="130">
        <f t="shared" si="96"/>
        <v>19</v>
      </c>
      <c r="E1118" s="130">
        <v>37</v>
      </c>
      <c r="S1118" s="132" t="e">
        <f t="shared" ca="1" si="95"/>
        <v>#N/A</v>
      </c>
    </row>
    <row r="1119" spans="1:19">
      <c r="A1119" s="130">
        <f t="shared" si="96"/>
        <v>19</v>
      </c>
      <c r="E1119" s="130">
        <v>38</v>
      </c>
      <c r="S1119" s="132" t="e">
        <f t="shared" ca="1" si="95"/>
        <v>#N/A</v>
      </c>
    </row>
    <row r="1120" spans="1:19">
      <c r="A1120" s="130">
        <f t="shared" si="96"/>
        <v>19</v>
      </c>
      <c r="E1120" s="130">
        <v>39</v>
      </c>
      <c r="S1120" s="132" t="e">
        <f t="shared" ca="1" si="95"/>
        <v>#N/A</v>
      </c>
    </row>
    <row r="1121" spans="1:19">
      <c r="A1121" s="130">
        <f t="shared" si="96"/>
        <v>19</v>
      </c>
      <c r="E1121" s="130">
        <v>40</v>
      </c>
      <c r="S1121" s="132" t="e">
        <f t="shared" ca="1" si="95"/>
        <v>#N/A</v>
      </c>
    </row>
    <row r="1122" spans="1:19">
      <c r="A1122" s="130">
        <f t="shared" si="96"/>
        <v>19</v>
      </c>
      <c r="E1122" s="130">
        <v>41</v>
      </c>
      <c r="S1122" s="132" t="e">
        <f t="shared" ca="1" si="95"/>
        <v>#N/A</v>
      </c>
    </row>
    <row r="1123" spans="1:19">
      <c r="A1123" s="130">
        <f t="shared" si="96"/>
        <v>19</v>
      </c>
      <c r="E1123" s="130">
        <v>42</v>
      </c>
      <c r="S1123" s="132" t="e">
        <f t="shared" ca="1" si="95"/>
        <v>#N/A</v>
      </c>
    </row>
    <row r="1124" spans="1:19">
      <c r="A1124" s="130">
        <f t="shared" si="96"/>
        <v>19</v>
      </c>
      <c r="E1124" s="130">
        <v>43</v>
      </c>
      <c r="S1124" s="132" t="e">
        <f t="shared" ca="1" si="95"/>
        <v>#N/A</v>
      </c>
    </row>
    <row r="1125" spans="1:19">
      <c r="A1125" s="130">
        <f t="shared" si="96"/>
        <v>19</v>
      </c>
      <c r="E1125" s="130">
        <v>44</v>
      </c>
      <c r="S1125" s="132" t="e">
        <f t="shared" ca="1" si="95"/>
        <v>#N/A</v>
      </c>
    </row>
    <row r="1126" spans="1:19">
      <c r="A1126" s="130">
        <f t="shared" si="96"/>
        <v>19</v>
      </c>
      <c r="E1126" s="130">
        <v>45</v>
      </c>
      <c r="S1126" s="132" t="e">
        <f t="shared" ca="1" si="95"/>
        <v>#N/A</v>
      </c>
    </row>
    <row r="1127" spans="1:19">
      <c r="A1127" s="130">
        <f t="shared" si="96"/>
        <v>19</v>
      </c>
      <c r="E1127" s="130">
        <v>46</v>
      </c>
      <c r="S1127" s="132" t="e">
        <f t="shared" ca="1" si="95"/>
        <v>#N/A</v>
      </c>
    </row>
    <row r="1128" spans="1:19">
      <c r="A1128" s="130">
        <f t="shared" si="96"/>
        <v>19</v>
      </c>
      <c r="E1128" s="130">
        <v>47</v>
      </c>
      <c r="S1128" s="132" t="e">
        <f t="shared" ca="1" si="95"/>
        <v>#N/A</v>
      </c>
    </row>
    <row r="1129" spans="1:19">
      <c r="A1129" s="130">
        <f t="shared" si="96"/>
        <v>19</v>
      </c>
      <c r="E1129" s="130">
        <v>48</v>
      </c>
      <c r="S1129" s="132" t="e">
        <f t="shared" ca="1" si="95"/>
        <v>#N/A</v>
      </c>
    </row>
    <row r="1130" spans="1:19">
      <c r="A1130" s="130">
        <f t="shared" si="96"/>
        <v>19</v>
      </c>
      <c r="E1130" s="130">
        <v>49</v>
      </c>
      <c r="S1130" s="132" t="e">
        <f t="shared" ca="1" si="95"/>
        <v>#N/A</v>
      </c>
    </row>
    <row r="1131" spans="1:19">
      <c r="A1131" s="130">
        <f t="shared" si="96"/>
        <v>19</v>
      </c>
      <c r="E1131" s="130">
        <v>50</v>
      </c>
      <c r="S1131" s="132" t="e">
        <f t="shared" ca="1" si="95"/>
        <v>#N/A</v>
      </c>
    </row>
    <row r="1132" spans="1:19">
      <c r="A1132" s="130">
        <f t="shared" si="96"/>
        <v>19</v>
      </c>
      <c r="E1132" s="130">
        <v>51</v>
      </c>
      <c r="S1132" s="132" t="e">
        <f t="shared" ca="1" si="95"/>
        <v>#N/A</v>
      </c>
    </row>
    <row r="1133" spans="1:19">
      <c r="A1133" s="130">
        <f t="shared" si="96"/>
        <v>19</v>
      </c>
      <c r="E1133" s="130">
        <v>52</v>
      </c>
      <c r="S1133" s="132" t="e">
        <f t="shared" ca="1" si="95"/>
        <v>#N/A</v>
      </c>
    </row>
    <row r="1142" spans="1:21">
      <c r="A1142" s="130">
        <f>(ROW()+58)/60</f>
        <v>20</v>
      </c>
      <c r="B1142" s="131">
        <f ca="1">INDIRECT("select!E"&amp;TEXT($B$1+A1142,"#"))</f>
        <v>0</v>
      </c>
      <c r="C1142" s="130" t="e">
        <f ca="1">VLOOKUP(B1142,$A$3181:$D$3190,4,0)</f>
        <v>#N/A</v>
      </c>
      <c r="D1142" s="130" t="e">
        <f ca="1">VLOOKUP(B1142,$A$3181:$D$3190,3,0)</f>
        <v>#N/A</v>
      </c>
      <c r="E1142" s="130">
        <v>1</v>
      </c>
      <c r="F1142" s="132" t="e">
        <f t="shared" ref="F1142:F1164" ca="1" si="97">IF(E1142&lt;=INDIRECT("D$"&amp;TEXT(ROW()-E1142+1,"#")),INDIRECT("E$"&amp;TEXT($F$1+INDIRECT("C$"&amp;TEXT(ROW()-E1142+1,"#"))+E1142-1,"#")),"")</f>
        <v>#N/A</v>
      </c>
      <c r="G1142" s="131">
        <f ca="1">INDIRECT("select!G"&amp;TEXT($B$1+A1142,"#"))</f>
        <v>0</v>
      </c>
      <c r="H1142" s="130" t="e">
        <f ca="1">VLOOKUP(G1142,E$3181:G$3219,3,0)</f>
        <v>#N/A</v>
      </c>
      <c r="I1142" s="130" t="e">
        <f ca="1">VLOOKUP(G1142,E$3181:G$3219,2,0)</f>
        <v>#N/A</v>
      </c>
      <c r="J1142" s="132" t="e">
        <f t="shared" ref="J1142:J1150" ca="1" si="98">IF(E1142&lt;=INDIRECT("I$"&amp;TEXT(ROW()-E1142+1,"#")),INDIRECT("H$"&amp;TEXT($F$1+INDIRECT("H$"&amp;TEXT(ROW()-E1142+1,"#"))+E1142-1,"#")),"")</f>
        <v>#N/A</v>
      </c>
      <c r="K1142" s="133">
        <f ca="1">INDIRECT("select!H"&amp;TEXT($B$1+A1142,"#"))</f>
        <v>0</v>
      </c>
      <c r="L1142" s="130" t="e">
        <f ca="1">VLOOKUP(K1142,H$3181:J$3287,3,0)</f>
        <v>#N/A</v>
      </c>
      <c r="M1142" s="130" t="e">
        <f ca="1">VLOOKUP(K1142,H$3181:J$3287,2,0)</f>
        <v>#N/A</v>
      </c>
      <c r="N1142" s="132" t="e">
        <f t="shared" ref="N1142:N1164" ca="1" si="99">IF(E1142&lt;=INDIRECT("M$"&amp;TEXT(ROW()-E1142+1,"#")),INDIRECT("K$"&amp;TEXT($F$1+INDIRECT("L$"&amp;TEXT(ROW()-E1142+1,"#"))+E1142-1,"#")),"")</f>
        <v>#N/A</v>
      </c>
      <c r="O1142" s="133">
        <f ca="1">INDIRECT("select!I"&amp;TEXT($B$1+A1142,"#"))</f>
        <v>0</v>
      </c>
      <c r="Q1142" s="130" t="e">
        <f ca="1">VLOOKUP(O1142,K$3181:O$3570,5,0)</f>
        <v>#N/A</v>
      </c>
      <c r="R1142" s="130" t="e">
        <f ca="1">VLOOKUP(O1142,K$3181:O$3570,4,0)</f>
        <v>#N/A</v>
      </c>
      <c r="S1142" s="132" t="e">
        <f t="shared" ref="S1142:S1193" ca="1" si="100">IF(E1142&lt;=INDIRECT("R$"&amp;TEXT(ROW()-E1142+1,"#")),INDIRECT("P$"&amp;TEXT($F$1+INDIRECT("Q$"&amp;TEXT(ROW()-E1142+1,"#"))+E1142-1,"#")),"")</f>
        <v>#N/A</v>
      </c>
      <c r="T1142" s="130" t="str">
        <f ca="1">IFERROR(VLOOKUP(O1142,K$3181:O$3570,2,0),"")</f>
        <v/>
      </c>
      <c r="U1142">
        <f ca="1">IFERROR(VLOOKUP(O1142,K$3181:O$3570,3,0),0)</f>
        <v>0</v>
      </c>
    </row>
    <row r="1143" spans="1:21">
      <c r="A1143" s="130">
        <f t="shared" ref="A1143:A1193" si="101">A1142</f>
        <v>20</v>
      </c>
      <c r="E1143" s="130">
        <v>2</v>
      </c>
      <c r="F1143" s="132" t="e">
        <f t="shared" ca="1" si="97"/>
        <v>#N/A</v>
      </c>
      <c r="J1143" s="132" t="e">
        <f t="shared" ca="1" si="98"/>
        <v>#N/A</v>
      </c>
      <c r="N1143" s="132" t="e">
        <f t="shared" ca="1" si="99"/>
        <v>#N/A</v>
      </c>
      <c r="S1143" s="132" t="e">
        <f t="shared" ca="1" si="100"/>
        <v>#N/A</v>
      </c>
    </row>
    <row r="1144" spans="1:21">
      <c r="A1144" s="130">
        <f t="shared" si="101"/>
        <v>20</v>
      </c>
      <c r="E1144" s="130">
        <v>3</v>
      </c>
      <c r="F1144" s="132" t="e">
        <f t="shared" ca="1" si="97"/>
        <v>#N/A</v>
      </c>
      <c r="J1144" s="132" t="e">
        <f t="shared" ca="1" si="98"/>
        <v>#N/A</v>
      </c>
      <c r="N1144" s="132" t="e">
        <f t="shared" ca="1" si="99"/>
        <v>#N/A</v>
      </c>
      <c r="S1144" s="132" t="e">
        <f t="shared" ca="1" si="100"/>
        <v>#N/A</v>
      </c>
    </row>
    <row r="1145" spans="1:21">
      <c r="A1145" s="130">
        <f t="shared" si="101"/>
        <v>20</v>
      </c>
      <c r="E1145" s="130">
        <v>4</v>
      </c>
      <c r="F1145" s="132" t="e">
        <f t="shared" ca="1" si="97"/>
        <v>#N/A</v>
      </c>
      <c r="J1145" s="132" t="e">
        <f t="shared" ca="1" si="98"/>
        <v>#N/A</v>
      </c>
      <c r="N1145" s="132" t="e">
        <f t="shared" ca="1" si="99"/>
        <v>#N/A</v>
      </c>
      <c r="S1145" s="132" t="e">
        <f t="shared" ca="1" si="100"/>
        <v>#N/A</v>
      </c>
    </row>
    <row r="1146" spans="1:21">
      <c r="A1146" s="130">
        <f t="shared" si="101"/>
        <v>20</v>
      </c>
      <c r="E1146" s="130">
        <v>5</v>
      </c>
      <c r="F1146" s="132" t="e">
        <f t="shared" ca="1" si="97"/>
        <v>#N/A</v>
      </c>
      <c r="J1146" s="132" t="e">
        <f t="shared" ca="1" si="98"/>
        <v>#N/A</v>
      </c>
      <c r="N1146" s="132" t="e">
        <f t="shared" ca="1" si="99"/>
        <v>#N/A</v>
      </c>
      <c r="S1146" s="132" t="e">
        <f t="shared" ca="1" si="100"/>
        <v>#N/A</v>
      </c>
    </row>
    <row r="1147" spans="1:21">
      <c r="A1147" s="130">
        <f t="shared" si="101"/>
        <v>20</v>
      </c>
      <c r="E1147" s="130">
        <v>6</v>
      </c>
      <c r="F1147" s="132" t="e">
        <f t="shared" ca="1" si="97"/>
        <v>#N/A</v>
      </c>
      <c r="J1147" s="132" t="e">
        <f t="shared" ca="1" si="98"/>
        <v>#N/A</v>
      </c>
      <c r="N1147" s="132" t="e">
        <f t="shared" ca="1" si="99"/>
        <v>#N/A</v>
      </c>
      <c r="S1147" s="132" t="e">
        <f t="shared" ca="1" si="100"/>
        <v>#N/A</v>
      </c>
    </row>
    <row r="1148" spans="1:21">
      <c r="A1148" s="130">
        <f t="shared" si="101"/>
        <v>20</v>
      </c>
      <c r="E1148" s="130">
        <v>7</v>
      </c>
      <c r="F1148" s="132" t="e">
        <f t="shared" ca="1" si="97"/>
        <v>#N/A</v>
      </c>
      <c r="J1148" s="132" t="e">
        <f t="shared" ca="1" si="98"/>
        <v>#N/A</v>
      </c>
      <c r="N1148" s="132" t="e">
        <f t="shared" ca="1" si="99"/>
        <v>#N/A</v>
      </c>
      <c r="S1148" s="132" t="e">
        <f t="shared" ca="1" si="100"/>
        <v>#N/A</v>
      </c>
    </row>
    <row r="1149" spans="1:21">
      <c r="A1149" s="130">
        <f t="shared" si="101"/>
        <v>20</v>
      </c>
      <c r="E1149" s="130">
        <v>8</v>
      </c>
      <c r="F1149" s="132" t="e">
        <f t="shared" ca="1" si="97"/>
        <v>#N/A</v>
      </c>
      <c r="J1149" s="132" t="e">
        <f t="shared" ca="1" si="98"/>
        <v>#N/A</v>
      </c>
      <c r="N1149" s="132" t="e">
        <f t="shared" ca="1" si="99"/>
        <v>#N/A</v>
      </c>
      <c r="S1149" s="132" t="e">
        <f t="shared" ca="1" si="100"/>
        <v>#N/A</v>
      </c>
    </row>
    <row r="1150" spans="1:21">
      <c r="A1150" s="130">
        <f t="shared" si="101"/>
        <v>20</v>
      </c>
      <c r="E1150" s="130">
        <v>9</v>
      </c>
      <c r="F1150" s="132" t="e">
        <f t="shared" ca="1" si="97"/>
        <v>#N/A</v>
      </c>
      <c r="J1150" s="132" t="e">
        <f t="shared" ca="1" si="98"/>
        <v>#N/A</v>
      </c>
      <c r="N1150" s="132" t="e">
        <f t="shared" ca="1" si="99"/>
        <v>#N/A</v>
      </c>
      <c r="S1150" s="132" t="e">
        <f t="shared" ca="1" si="100"/>
        <v>#N/A</v>
      </c>
    </row>
    <row r="1151" spans="1:21">
      <c r="A1151" s="130">
        <f t="shared" si="101"/>
        <v>20</v>
      </c>
      <c r="E1151" s="130">
        <v>10</v>
      </c>
      <c r="F1151" s="132" t="e">
        <f t="shared" ca="1" si="97"/>
        <v>#N/A</v>
      </c>
      <c r="N1151" s="132" t="e">
        <f t="shared" ca="1" si="99"/>
        <v>#N/A</v>
      </c>
      <c r="S1151" s="132" t="e">
        <f t="shared" ca="1" si="100"/>
        <v>#N/A</v>
      </c>
    </row>
    <row r="1152" spans="1:21">
      <c r="A1152" s="130">
        <f t="shared" si="101"/>
        <v>20</v>
      </c>
      <c r="E1152" s="130">
        <v>11</v>
      </c>
      <c r="F1152" s="132" t="e">
        <f t="shared" ca="1" si="97"/>
        <v>#N/A</v>
      </c>
      <c r="N1152" s="132" t="e">
        <f t="shared" ca="1" si="99"/>
        <v>#N/A</v>
      </c>
      <c r="S1152" s="132" t="e">
        <f t="shared" ca="1" si="100"/>
        <v>#N/A</v>
      </c>
    </row>
    <row r="1153" spans="1:19">
      <c r="A1153" s="130">
        <f t="shared" si="101"/>
        <v>20</v>
      </c>
      <c r="E1153" s="130">
        <v>12</v>
      </c>
      <c r="F1153" s="132" t="e">
        <f t="shared" ca="1" si="97"/>
        <v>#N/A</v>
      </c>
      <c r="N1153" s="132" t="e">
        <f t="shared" ca="1" si="99"/>
        <v>#N/A</v>
      </c>
      <c r="S1153" s="132" t="e">
        <f t="shared" ca="1" si="100"/>
        <v>#N/A</v>
      </c>
    </row>
    <row r="1154" spans="1:19">
      <c r="A1154" s="130">
        <f t="shared" si="101"/>
        <v>20</v>
      </c>
      <c r="E1154" s="130">
        <v>13</v>
      </c>
      <c r="F1154" s="132" t="e">
        <f t="shared" ca="1" si="97"/>
        <v>#N/A</v>
      </c>
      <c r="N1154" s="132" t="e">
        <f t="shared" ca="1" si="99"/>
        <v>#N/A</v>
      </c>
      <c r="S1154" s="132" t="e">
        <f t="shared" ca="1" si="100"/>
        <v>#N/A</v>
      </c>
    </row>
    <row r="1155" spans="1:19">
      <c r="A1155" s="130">
        <f t="shared" si="101"/>
        <v>20</v>
      </c>
      <c r="E1155" s="130">
        <v>14</v>
      </c>
      <c r="F1155" s="132" t="e">
        <f t="shared" ca="1" si="97"/>
        <v>#N/A</v>
      </c>
      <c r="N1155" s="132" t="e">
        <f t="shared" ca="1" si="99"/>
        <v>#N/A</v>
      </c>
      <c r="S1155" s="132" t="e">
        <f t="shared" ca="1" si="100"/>
        <v>#N/A</v>
      </c>
    </row>
    <row r="1156" spans="1:19">
      <c r="A1156" s="130">
        <f t="shared" si="101"/>
        <v>20</v>
      </c>
      <c r="E1156" s="130">
        <v>15</v>
      </c>
      <c r="F1156" s="132" t="e">
        <f t="shared" ca="1" si="97"/>
        <v>#N/A</v>
      </c>
      <c r="N1156" s="132" t="e">
        <f t="shared" ca="1" si="99"/>
        <v>#N/A</v>
      </c>
      <c r="S1156" s="132" t="e">
        <f t="shared" ca="1" si="100"/>
        <v>#N/A</v>
      </c>
    </row>
    <row r="1157" spans="1:19">
      <c r="A1157" s="130">
        <f t="shared" si="101"/>
        <v>20</v>
      </c>
      <c r="E1157" s="130">
        <v>16</v>
      </c>
      <c r="F1157" s="132" t="e">
        <f t="shared" ca="1" si="97"/>
        <v>#N/A</v>
      </c>
      <c r="N1157" s="132" t="e">
        <f t="shared" ca="1" si="99"/>
        <v>#N/A</v>
      </c>
      <c r="S1157" s="132" t="e">
        <f t="shared" ca="1" si="100"/>
        <v>#N/A</v>
      </c>
    </row>
    <row r="1158" spans="1:19">
      <c r="A1158" s="130">
        <f t="shared" si="101"/>
        <v>20</v>
      </c>
      <c r="E1158" s="130">
        <v>17</v>
      </c>
      <c r="F1158" s="132" t="e">
        <f t="shared" ca="1" si="97"/>
        <v>#N/A</v>
      </c>
      <c r="N1158" s="132" t="e">
        <f t="shared" ca="1" si="99"/>
        <v>#N/A</v>
      </c>
      <c r="S1158" s="132" t="e">
        <f t="shared" ca="1" si="100"/>
        <v>#N/A</v>
      </c>
    </row>
    <row r="1159" spans="1:19">
      <c r="A1159" s="130">
        <f t="shared" si="101"/>
        <v>20</v>
      </c>
      <c r="E1159" s="130">
        <v>18</v>
      </c>
      <c r="F1159" s="132" t="e">
        <f t="shared" ca="1" si="97"/>
        <v>#N/A</v>
      </c>
      <c r="N1159" s="132" t="e">
        <f t="shared" ca="1" si="99"/>
        <v>#N/A</v>
      </c>
      <c r="S1159" s="132" t="e">
        <f t="shared" ca="1" si="100"/>
        <v>#N/A</v>
      </c>
    </row>
    <row r="1160" spans="1:19">
      <c r="A1160" s="130">
        <f t="shared" si="101"/>
        <v>20</v>
      </c>
      <c r="E1160" s="130">
        <v>19</v>
      </c>
      <c r="F1160" s="132" t="e">
        <f t="shared" ca="1" si="97"/>
        <v>#N/A</v>
      </c>
      <c r="N1160" s="132" t="e">
        <f t="shared" ca="1" si="99"/>
        <v>#N/A</v>
      </c>
      <c r="S1160" s="132" t="e">
        <f t="shared" ca="1" si="100"/>
        <v>#N/A</v>
      </c>
    </row>
    <row r="1161" spans="1:19">
      <c r="A1161" s="130">
        <f t="shared" si="101"/>
        <v>20</v>
      </c>
      <c r="E1161" s="130">
        <v>20</v>
      </c>
      <c r="F1161" s="132" t="e">
        <f t="shared" ca="1" si="97"/>
        <v>#N/A</v>
      </c>
      <c r="N1161" s="132" t="e">
        <f t="shared" ca="1" si="99"/>
        <v>#N/A</v>
      </c>
      <c r="S1161" s="132" t="e">
        <f t="shared" ca="1" si="100"/>
        <v>#N/A</v>
      </c>
    </row>
    <row r="1162" spans="1:19">
      <c r="A1162" s="130">
        <f t="shared" si="101"/>
        <v>20</v>
      </c>
      <c r="E1162" s="130">
        <v>21</v>
      </c>
      <c r="F1162" s="132" t="e">
        <f t="shared" ca="1" si="97"/>
        <v>#N/A</v>
      </c>
      <c r="N1162" s="132" t="e">
        <f t="shared" ca="1" si="99"/>
        <v>#N/A</v>
      </c>
      <c r="S1162" s="132" t="e">
        <f t="shared" ca="1" si="100"/>
        <v>#N/A</v>
      </c>
    </row>
    <row r="1163" spans="1:19">
      <c r="A1163" s="130">
        <f t="shared" si="101"/>
        <v>20</v>
      </c>
      <c r="E1163" s="130">
        <v>22</v>
      </c>
      <c r="F1163" s="132" t="e">
        <f t="shared" ca="1" si="97"/>
        <v>#N/A</v>
      </c>
      <c r="N1163" s="132" t="e">
        <f t="shared" ca="1" si="99"/>
        <v>#N/A</v>
      </c>
      <c r="S1163" s="132" t="e">
        <f t="shared" ca="1" si="100"/>
        <v>#N/A</v>
      </c>
    </row>
    <row r="1164" spans="1:19">
      <c r="A1164" s="130">
        <f t="shared" si="101"/>
        <v>20</v>
      </c>
      <c r="E1164" s="130">
        <v>23</v>
      </c>
      <c r="F1164" s="132" t="e">
        <f t="shared" ca="1" si="97"/>
        <v>#N/A</v>
      </c>
      <c r="N1164" s="132" t="e">
        <f t="shared" ca="1" si="99"/>
        <v>#N/A</v>
      </c>
      <c r="S1164" s="132" t="e">
        <f t="shared" ca="1" si="100"/>
        <v>#N/A</v>
      </c>
    </row>
    <row r="1165" spans="1:19">
      <c r="A1165" s="130">
        <f t="shared" si="101"/>
        <v>20</v>
      </c>
      <c r="E1165" s="130">
        <v>24</v>
      </c>
      <c r="S1165" s="132" t="e">
        <f t="shared" ca="1" si="100"/>
        <v>#N/A</v>
      </c>
    </row>
    <row r="1166" spans="1:19">
      <c r="A1166" s="130">
        <f t="shared" si="101"/>
        <v>20</v>
      </c>
      <c r="E1166" s="130">
        <v>25</v>
      </c>
      <c r="S1166" s="132" t="e">
        <f t="shared" ca="1" si="100"/>
        <v>#N/A</v>
      </c>
    </row>
    <row r="1167" spans="1:19">
      <c r="A1167" s="130">
        <f t="shared" si="101"/>
        <v>20</v>
      </c>
      <c r="E1167" s="130">
        <v>26</v>
      </c>
      <c r="S1167" s="132" t="e">
        <f t="shared" ca="1" si="100"/>
        <v>#N/A</v>
      </c>
    </row>
    <row r="1168" spans="1:19">
      <c r="A1168" s="130">
        <f t="shared" si="101"/>
        <v>20</v>
      </c>
      <c r="E1168" s="130">
        <v>27</v>
      </c>
      <c r="S1168" s="132" t="e">
        <f t="shared" ca="1" si="100"/>
        <v>#N/A</v>
      </c>
    </row>
    <row r="1169" spans="1:19">
      <c r="A1169" s="130">
        <f t="shared" si="101"/>
        <v>20</v>
      </c>
      <c r="E1169" s="130">
        <v>28</v>
      </c>
      <c r="S1169" s="132" t="e">
        <f t="shared" ca="1" si="100"/>
        <v>#N/A</v>
      </c>
    </row>
    <row r="1170" spans="1:19">
      <c r="A1170" s="130">
        <f t="shared" si="101"/>
        <v>20</v>
      </c>
      <c r="E1170" s="130">
        <v>29</v>
      </c>
      <c r="S1170" s="132" t="e">
        <f t="shared" ca="1" si="100"/>
        <v>#N/A</v>
      </c>
    </row>
    <row r="1171" spans="1:19">
      <c r="A1171" s="130">
        <f t="shared" si="101"/>
        <v>20</v>
      </c>
      <c r="E1171" s="130">
        <v>30</v>
      </c>
      <c r="S1171" s="132" t="e">
        <f t="shared" ca="1" si="100"/>
        <v>#N/A</v>
      </c>
    </row>
    <row r="1172" spans="1:19">
      <c r="A1172" s="130">
        <f t="shared" si="101"/>
        <v>20</v>
      </c>
      <c r="E1172" s="130">
        <v>31</v>
      </c>
      <c r="S1172" s="132" t="e">
        <f t="shared" ca="1" si="100"/>
        <v>#N/A</v>
      </c>
    </row>
    <row r="1173" spans="1:19">
      <c r="A1173" s="130">
        <f t="shared" si="101"/>
        <v>20</v>
      </c>
      <c r="E1173" s="130">
        <v>32</v>
      </c>
      <c r="S1173" s="132" t="e">
        <f t="shared" ca="1" si="100"/>
        <v>#N/A</v>
      </c>
    </row>
    <row r="1174" spans="1:19">
      <c r="A1174" s="130">
        <f t="shared" si="101"/>
        <v>20</v>
      </c>
      <c r="E1174" s="130">
        <v>33</v>
      </c>
      <c r="S1174" s="132" t="e">
        <f t="shared" ca="1" si="100"/>
        <v>#N/A</v>
      </c>
    </row>
    <row r="1175" spans="1:19">
      <c r="A1175" s="130">
        <f t="shared" si="101"/>
        <v>20</v>
      </c>
      <c r="E1175" s="130">
        <v>34</v>
      </c>
      <c r="S1175" s="132" t="e">
        <f t="shared" ca="1" si="100"/>
        <v>#N/A</v>
      </c>
    </row>
    <row r="1176" spans="1:19">
      <c r="A1176" s="130">
        <f t="shared" si="101"/>
        <v>20</v>
      </c>
      <c r="E1176" s="130">
        <v>35</v>
      </c>
      <c r="S1176" s="132" t="e">
        <f t="shared" ca="1" si="100"/>
        <v>#N/A</v>
      </c>
    </row>
    <row r="1177" spans="1:19">
      <c r="A1177" s="130">
        <f t="shared" si="101"/>
        <v>20</v>
      </c>
      <c r="E1177" s="130">
        <v>36</v>
      </c>
      <c r="S1177" s="132" t="e">
        <f t="shared" ca="1" si="100"/>
        <v>#N/A</v>
      </c>
    </row>
    <row r="1178" spans="1:19">
      <c r="A1178" s="130">
        <f t="shared" si="101"/>
        <v>20</v>
      </c>
      <c r="E1178" s="130">
        <v>37</v>
      </c>
      <c r="S1178" s="132" t="e">
        <f t="shared" ca="1" si="100"/>
        <v>#N/A</v>
      </c>
    </row>
    <row r="1179" spans="1:19">
      <c r="A1179" s="130">
        <f t="shared" si="101"/>
        <v>20</v>
      </c>
      <c r="E1179" s="130">
        <v>38</v>
      </c>
      <c r="S1179" s="132" t="e">
        <f t="shared" ca="1" si="100"/>
        <v>#N/A</v>
      </c>
    </row>
    <row r="1180" spans="1:19">
      <c r="A1180" s="130">
        <f t="shared" si="101"/>
        <v>20</v>
      </c>
      <c r="E1180" s="130">
        <v>39</v>
      </c>
      <c r="S1180" s="132" t="e">
        <f t="shared" ca="1" si="100"/>
        <v>#N/A</v>
      </c>
    </row>
    <row r="1181" spans="1:19">
      <c r="A1181" s="130">
        <f t="shared" si="101"/>
        <v>20</v>
      </c>
      <c r="E1181" s="130">
        <v>40</v>
      </c>
      <c r="S1181" s="132" t="e">
        <f t="shared" ca="1" si="100"/>
        <v>#N/A</v>
      </c>
    </row>
    <row r="1182" spans="1:19">
      <c r="A1182" s="130">
        <f t="shared" si="101"/>
        <v>20</v>
      </c>
      <c r="E1182" s="130">
        <v>41</v>
      </c>
      <c r="S1182" s="132" t="e">
        <f t="shared" ca="1" si="100"/>
        <v>#N/A</v>
      </c>
    </row>
    <row r="1183" spans="1:19">
      <c r="A1183" s="130">
        <f t="shared" si="101"/>
        <v>20</v>
      </c>
      <c r="E1183" s="130">
        <v>42</v>
      </c>
      <c r="S1183" s="132" t="e">
        <f t="shared" ca="1" si="100"/>
        <v>#N/A</v>
      </c>
    </row>
    <row r="1184" spans="1:19">
      <c r="A1184" s="130">
        <f t="shared" si="101"/>
        <v>20</v>
      </c>
      <c r="E1184" s="130">
        <v>43</v>
      </c>
      <c r="S1184" s="132" t="e">
        <f t="shared" ca="1" si="100"/>
        <v>#N/A</v>
      </c>
    </row>
    <row r="1185" spans="1:19">
      <c r="A1185" s="130">
        <f t="shared" si="101"/>
        <v>20</v>
      </c>
      <c r="E1185" s="130">
        <v>44</v>
      </c>
      <c r="S1185" s="132" t="e">
        <f t="shared" ca="1" si="100"/>
        <v>#N/A</v>
      </c>
    </row>
    <row r="1186" spans="1:19">
      <c r="A1186" s="130">
        <f t="shared" si="101"/>
        <v>20</v>
      </c>
      <c r="E1186" s="130">
        <v>45</v>
      </c>
      <c r="S1186" s="132" t="e">
        <f t="shared" ca="1" si="100"/>
        <v>#N/A</v>
      </c>
    </row>
    <row r="1187" spans="1:19">
      <c r="A1187" s="130">
        <f t="shared" si="101"/>
        <v>20</v>
      </c>
      <c r="E1187" s="130">
        <v>46</v>
      </c>
      <c r="S1187" s="132" t="e">
        <f t="shared" ca="1" si="100"/>
        <v>#N/A</v>
      </c>
    </row>
    <row r="1188" spans="1:19">
      <c r="A1188" s="130">
        <f t="shared" si="101"/>
        <v>20</v>
      </c>
      <c r="E1188" s="130">
        <v>47</v>
      </c>
      <c r="S1188" s="132" t="e">
        <f t="shared" ca="1" si="100"/>
        <v>#N/A</v>
      </c>
    </row>
    <row r="1189" spans="1:19">
      <c r="A1189" s="130">
        <f t="shared" si="101"/>
        <v>20</v>
      </c>
      <c r="E1189" s="130">
        <v>48</v>
      </c>
      <c r="S1189" s="132" t="e">
        <f t="shared" ca="1" si="100"/>
        <v>#N/A</v>
      </c>
    </row>
    <row r="1190" spans="1:19">
      <c r="A1190" s="130">
        <f t="shared" si="101"/>
        <v>20</v>
      </c>
      <c r="E1190" s="130">
        <v>49</v>
      </c>
      <c r="S1190" s="132" t="e">
        <f t="shared" ca="1" si="100"/>
        <v>#N/A</v>
      </c>
    </row>
    <row r="1191" spans="1:19">
      <c r="A1191" s="130">
        <f t="shared" si="101"/>
        <v>20</v>
      </c>
      <c r="E1191" s="130">
        <v>50</v>
      </c>
      <c r="S1191" s="132" t="e">
        <f t="shared" ca="1" si="100"/>
        <v>#N/A</v>
      </c>
    </row>
    <row r="1192" spans="1:19">
      <c r="A1192" s="130">
        <f t="shared" si="101"/>
        <v>20</v>
      </c>
      <c r="E1192" s="130">
        <v>51</v>
      </c>
      <c r="S1192" s="132" t="e">
        <f t="shared" ca="1" si="100"/>
        <v>#N/A</v>
      </c>
    </row>
    <row r="1193" spans="1:19">
      <c r="A1193" s="130">
        <f t="shared" si="101"/>
        <v>20</v>
      </c>
      <c r="E1193" s="130">
        <v>52</v>
      </c>
      <c r="S1193" s="132" t="e">
        <f t="shared" ca="1" si="100"/>
        <v>#N/A</v>
      </c>
    </row>
    <row r="1202" spans="1:21">
      <c r="A1202" s="130">
        <f>(ROW()+58)/60</f>
        <v>21</v>
      </c>
      <c r="B1202" s="131">
        <f ca="1">INDIRECT("select!E"&amp;TEXT($B$1+A1202,"#"))</f>
        <v>0</v>
      </c>
      <c r="C1202" s="130" t="e">
        <f ca="1">VLOOKUP(B1202,$A$3181:$D$3190,4,0)</f>
        <v>#N/A</v>
      </c>
      <c r="D1202" s="130" t="e">
        <f ca="1">VLOOKUP(B1202,$A$3181:$D$3190,3,0)</f>
        <v>#N/A</v>
      </c>
      <c r="E1202" s="130">
        <v>1</v>
      </c>
      <c r="F1202" s="132" t="e">
        <f t="shared" ref="F1202:F1224" ca="1" si="102">IF(E1202&lt;=INDIRECT("D$"&amp;TEXT(ROW()-E1202+1,"#")),INDIRECT("E$"&amp;TEXT($F$1+INDIRECT("C$"&amp;TEXT(ROW()-E1202+1,"#"))+E1202-1,"#")),"")</f>
        <v>#N/A</v>
      </c>
      <c r="G1202" s="131">
        <f ca="1">INDIRECT("select!G"&amp;TEXT($B$1+A1202,"#"))</f>
        <v>0</v>
      </c>
      <c r="H1202" s="130" t="e">
        <f ca="1">VLOOKUP(G1202,E$3181:G$3219,3,0)</f>
        <v>#N/A</v>
      </c>
      <c r="I1202" s="130" t="e">
        <f ca="1">VLOOKUP(G1202,E$3181:G$3219,2,0)</f>
        <v>#N/A</v>
      </c>
      <c r="J1202" s="132" t="e">
        <f t="shared" ref="J1202:J1210" ca="1" si="103">IF(E1202&lt;=INDIRECT("I$"&amp;TEXT(ROW()-E1202+1,"#")),INDIRECT("H$"&amp;TEXT($F$1+INDIRECT("H$"&amp;TEXT(ROW()-E1202+1,"#"))+E1202-1,"#")),"")</f>
        <v>#N/A</v>
      </c>
      <c r="K1202" s="133">
        <f ca="1">INDIRECT("select!H"&amp;TEXT($B$1+A1202,"#"))</f>
        <v>0</v>
      </c>
      <c r="L1202" s="130" t="e">
        <f ca="1">VLOOKUP(K1202,H$3181:J$3287,3,0)</f>
        <v>#N/A</v>
      </c>
      <c r="M1202" s="130" t="e">
        <f ca="1">VLOOKUP(K1202,H$3181:J$3287,2,0)</f>
        <v>#N/A</v>
      </c>
      <c r="N1202" s="132" t="e">
        <f t="shared" ref="N1202:N1224" ca="1" si="104">IF(E1202&lt;=INDIRECT("M$"&amp;TEXT(ROW()-E1202+1,"#")),INDIRECT("K$"&amp;TEXT($F$1+INDIRECT("L$"&amp;TEXT(ROW()-E1202+1,"#"))+E1202-1,"#")),"")</f>
        <v>#N/A</v>
      </c>
      <c r="O1202" s="133">
        <f ca="1">INDIRECT("select!I"&amp;TEXT($B$1+A1202,"#"))</f>
        <v>0</v>
      </c>
      <c r="Q1202" s="130" t="e">
        <f ca="1">VLOOKUP(O1202,K$3181:O$3570,5,0)</f>
        <v>#N/A</v>
      </c>
      <c r="R1202" s="130" t="e">
        <f ca="1">VLOOKUP(O1202,K$3181:O$3570,4,0)</f>
        <v>#N/A</v>
      </c>
      <c r="S1202" s="132" t="e">
        <f t="shared" ref="S1202:S1253" ca="1" si="105">IF(E1202&lt;=INDIRECT("R$"&amp;TEXT(ROW()-E1202+1,"#")),INDIRECT("P$"&amp;TEXT($F$1+INDIRECT("Q$"&amp;TEXT(ROW()-E1202+1,"#"))+E1202-1,"#")),"")</f>
        <v>#N/A</v>
      </c>
      <c r="T1202" s="130" t="str">
        <f ca="1">IFERROR(VLOOKUP(O1202,K$3181:O$3570,2,0),"")</f>
        <v/>
      </c>
      <c r="U1202">
        <f ca="1">IFERROR(VLOOKUP(O1202,K$3181:O$3570,3,0),0)</f>
        <v>0</v>
      </c>
    </row>
    <row r="1203" spans="1:21">
      <c r="A1203" s="130">
        <f t="shared" ref="A1203:A1253" si="106">A1202</f>
        <v>21</v>
      </c>
      <c r="E1203" s="130">
        <v>2</v>
      </c>
      <c r="F1203" s="132" t="e">
        <f t="shared" ca="1" si="102"/>
        <v>#N/A</v>
      </c>
      <c r="J1203" s="132" t="e">
        <f t="shared" ca="1" si="103"/>
        <v>#N/A</v>
      </c>
      <c r="N1203" s="132" t="e">
        <f t="shared" ca="1" si="104"/>
        <v>#N/A</v>
      </c>
      <c r="S1203" s="132" t="e">
        <f t="shared" ca="1" si="105"/>
        <v>#N/A</v>
      </c>
    </row>
    <row r="1204" spans="1:21">
      <c r="A1204" s="130">
        <f t="shared" si="106"/>
        <v>21</v>
      </c>
      <c r="E1204" s="130">
        <v>3</v>
      </c>
      <c r="F1204" s="132" t="e">
        <f t="shared" ca="1" si="102"/>
        <v>#N/A</v>
      </c>
      <c r="J1204" s="132" t="e">
        <f t="shared" ca="1" si="103"/>
        <v>#N/A</v>
      </c>
      <c r="N1204" s="132" t="e">
        <f t="shared" ca="1" si="104"/>
        <v>#N/A</v>
      </c>
      <c r="S1204" s="132" t="e">
        <f t="shared" ca="1" si="105"/>
        <v>#N/A</v>
      </c>
    </row>
    <row r="1205" spans="1:21">
      <c r="A1205" s="130">
        <f t="shared" si="106"/>
        <v>21</v>
      </c>
      <c r="E1205" s="130">
        <v>4</v>
      </c>
      <c r="F1205" s="132" t="e">
        <f t="shared" ca="1" si="102"/>
        <v>#N/A</v>
      </c>
      <c r="J1205" s="132" t="e">
        <f t="shared" ca="1" si="103"/>
        <v>#N/A</v>
      </c>
      <c r="N1205" s="132" t="e">
        <f t="shared" ca="1" si="104"/>
        <v>#N/A</v>
      </c>
      <c r="S1205" s="132" t="e">
        <f t="shared" ca="1" si="105"/>
        <v>#N/A</v>
      </c>
    </row>
    <row r="1206" spans="1:21">
      <c r="A1206" s="130">
        <f t="shared" si="106"/>
        <v>21</v>
      </c>
      <c r="E1206" s="130">
        <v>5</v>
      </c>
      <c r="F1206" s="132" t="e">
        <f t="shared" ca="1" si="102"/>
        <v>#N/A</v>
      </c>
      <c r="J1206" s="132" t="e">
        <f t="shared" ca="1" si="103"/>
        <v>#N/A</v>
      </c>
      <c r="N1206" s="132" t="e">
        <f t="shared" ca="1" si="104"/>
        <v>#N/A</v>
      </c>
      <c r="S1206" s="132" t="e">
        <f t="shared" ca="1" si="105"/>
        <v>#N/A</v>
      </c>
    </row>
    <row r="1207" spans="1:21">
      <c r="A1207" s="130">
        <f t="shared" si="106"/>
        <v>21</v>
      </c>
      <c r="E1207" s="130">
        <v>6</v>
      </c>
      <c r="F1207" s="132" t="e">
        <f t="shared" ca="1" si="102"/>
        <v>#N/A</v>
      </c>
      <c r="J1207" s="132" t="e">
        <f t="shared" ca="1" si="103"/>
        <v>#N/A</v>
      </c>
      <c r="N1207" s="132" t="e">
        <f t="shared" ca="1" si="104"/>
        <v>#N/A</v>
      </c>
      <c r="S1207" s="132" t="e">
        <f t="shared" ca="1" si="105"/>
        <v>#N/A</v>
      </c>
    </row>
    <row r="1208" spans="1:21">
      <c r="A1208" s="130">
        <f t="shared" si="106"/>
        <v>21</v>
      </c>
      <c r="E1208" s="130">
        <v>7</v>
      </c>
      <c r="F1208" s="132" t="e">
        <f t="shared" ca="1" si="102"/>
        <v>#N/A</v>
      </c>
      <c r="J1208" s="132" t="e">
        <f t="shared" ca="1" si="103"/>
        <v>#N/A</v>
      </c>
      <c r="N1208" s="132" t="e">
        <f t="shared" ca="1" si="104"/>
        <v>#N/A</v>
      </c>
      <c r="S1208" s="132" t="e">
        <f t="shared" ca="1" si="105"/>
        <v>#N/A</v>
      </c>
    </row>
    <row r="1209" spans="1:21">
      <c r="A1209" s="130">
        <f t="shared" si="106"/>
        <v>21</v>
      </c>
      <c r="E1209" s="130">
        <v>8</v>
      </c>
      <c r="F1209" s="132" t="e">
        <f t="shared" ca="1" si="102"/>
        <v>#N/A</v>
      </c>
      <c r="J1209" s="132" t="e">
        <f t="shared" ca="1" si="103"/>
        <v>#N/A</v>
      </c>
      <c r="N1209" s="132" t="e">
        <f t="shared" ca="1" si="104"/>
        <v>#N/A</v>
      </c>
      <c r="S1209" s="132" t="e">
        <f t="shared" ca="1" si="105"/>
        <v>#N/A</v>
      </c>
    </row>
    <row r="1210" spans="1:21">
      <c r="A1210" s="130">
        <f t="shared" si="106"/>
        <v>21</v>
      </c>
      <c r="E1210" s="130">
        <v>9</v>
      </c>
      <c r="F1210" s="132" t="e">
        <f t="shared" ca="1" si="102"/>
        <v>#N/A</v>
      </c>
      <c r="J1210" s="132" t="e">
        <f t="shared" ca="1" si="103"/>
        <v>#N/A</v>
      </c>
      <c r="N1210" s="132" t="e">
        <f t="shared" ca="1" si="104"/>
        <v>#N/A</v>
      </c>
      <c r="S1210" s="132" t="e">
        <f t="shared" ca="1" si="105"/>
        <v>#N/A</v>
      </c>
    </row>
    <row r="1211" spans="1:21">
      <c r="A1211" s="130">
        <f t="shared" si="106"/>
        <v>21</v>
      </c>
      <c r="E1211" s="130">
        <v>10</v>
      </c>
      <c r="F1211" s="132" t="e">
        <f t="shared" ca="1" si="102"/>
        <v>#N/A</v>
      </c>
      <c r="N1211" s="132" t="e">
        <f t="shared" ca="1" si="104"/>
        <v>#N/A</v>
      </c>
      <c r="S1211" s="132" t="e">
        <f t="shared" ca="1" si="105"/>
        <v>#N/A</v>
      </c>
    </row>
    <row r="1212" spans="1:21">
      <c r="A1212" s="130">
        <f t="shared" si="106"/>
        <v>21</v>
      </c>
      <c r="E1212" s="130">
        <v>11</v>
      </c>
      <c r="F1212" s="132" t="e">
        <f t="shared" ca="1" si="102"/>
        <v>#N/A</v>
      </c>
      <c r="N1212" s="132" t="e">
        <f t="shared" ca="1" si="104"/>
        <v>#N/A</v>
      </c>
      <c r="S1212" s="132" t="e">
        <f t="shared" ca="1" si="105"/>
        <v>#N/A</v>
      </c>
    </row>
    <row r="1213" spans="1:21">
      <c r="A1213" s="130">
        <f t="shared" si="106"/>
        <v>21</v>
      </c>
      <c r="E1213" s="130">
        <v>12</v>
      </c>
      <c r="F1213" s="132" t="e">
        <f t="shared" ca="1" si="102"/>
        <v>#N/A</v>
      </c>
      <c r="N1213" s="132" t="e">
        <f t="shared" ca="1" si="104"/>
        <v>#N/A</v>
      </c>
      <c r="S1213" s="132" t="e">
        <f t="shared" ca="1" si="105"/>
        <v>#N/A</v>
      </c>
    </row>
    <row r="1214" spans="1:21">
      <c r="A1214" s="130">
        <f t="shared" si="106"/>
        <v>21</v>
      </c>
      <c r="E1214" s="130">
        <v>13</v>
      </c>
      <c r="F1214" s="132" t="e">
        <f t="shared" ca="1" si="102"/>
        <v>#N/A</v>
      </c>
      <c r="N1214" s="132" t="e">
        <f t="shared" ca="1" si="104"/>
        <v>#N/A</v>
      </c>
      <c r="S1214" s="132" t="e">
        <f t="shared" ca="1" si="105"/>
        <v>#N/A</v>
      </c>
    </row>
    <row r="1215" spans="1:21">
      <c r="A1215" s="130">
        <f t="shared" si="106"/>
        <v>21</v>
      </c>
      <c r="E1215" s="130">
        <v>14</v>
      </c>
      <c r="F1215" s="132" t="e">
        <f t="shared" ca="1" si="102"/>
        <v>#N/A</v>
      </c>
      <c r="N1215" s="132" t="e">
        <f t="shared" ca="1" si="104"/>
        <v>#N/A</v>
      </c>
      <c r="S1215" s="132" t="e">
        <f t="shared" ca="1" si="105"/>
        <v>#N/A</v>
      </c>
    </row>
    <row r="1216" spans="1:21">
      <c r="A1216" s="130">
        <f t="shared" si="106"/>
        <v>21</v>
      </c>
      <c r="E1216" s="130">
        <v>15</v>
      </c>
      <c r="F1216" s="132" t="e">
        <f t="shared" ca="1" si="102"/>
        <v>#N/A</v>
      </c>
      <c r="N1216" s="132" t="e">
        <f t="shared" ca="1" si="104"/>
        <v>#N/A</v>
      </c>
      <c r="S1216" s="132" t="e">
        <f t="shared" ca="1" si="105"/>
        <v>#N/A</v>
      </c>
    </row>
    <row r="1217" spans="1:19">
      <c r="A1217" s="130">
        <f t="shared" si="106"/>
        <v>21</v>
      </c>
      <c r="E1217" s="130">
        <v>16</v>
      </c>
      <c r="F1217" s="132" t="e">
        <f t="shared" ca="1" si="102"/>
        <v>#N/A</v>
      </c>
      <c r="N1217" s="132" t="e">
        <f t="shared" ca="1" si="104"/>
        <v>#N/A</v>
      </c>
      <c r="S1217" s="132" t="e">
        <f t="shared" ca="1" si="105"/>
        <v>#N/A</v>
      </c>
    </row>
    <row r="1218" spans="1:19">
      <c r="A1218" s="130">
        <f t="shared" si="106"/>
        <v>21</v>
      </c>
      <c r="E1218" s="130">
        <v>17</v>
      </c>
      <c r="F1218" s="132" t="e">
        <f t="shared" ca="1" si="102"/>
        <v>#N/A</v>
      </c>
      <c r="N1218" s="132" t="e">
        <f t="shared" ca="1" si="104"/>
        <v>#N/A</v>
      </c>
      <c r="S1218" s="132" t="e">
        <f t="shared" ca="1" si="105"/>
        <v>#N/A</v>
      </c>
    </row>
    <row r="1219" spans="1:19">
      <c r="A1219" s="130">
        <f t="shared" si="106"/>
        <v>21</v>
      </c>
      <c r="E1219" s="130">
        <v>18</v>
      </c>
      <c r="F1219" s="132" t="e">
        <f t="shared" ca="1" si="102"/>
        <v>#N/A</v>
      </c>
      <c r="N1219" s="132" t="e">
        <f t="shared" ca="1" si="104"/>
        <v>#N/A</v>
      </c>
      <c r="S1219" s="132" t="e">
        <f t="shared" ca="1" si="105"/>
        <v>#N/A</v>
      </c>
    </row>
    <row r="1220" spans="1:19">
      <c r="A1220" s="130">
        <f t="shared" si="106"/>
        <v>21</v>
      </c>
      <c r="E1220" s="130">
        <v>19</v>
      </c>
      <c r="F1220" s="132" t="e">
        <f t="shared" ca="1" si="102"/>
        <v>#N/A</v>
      </c>
      <c r="N1220" s="132" t="e">
        <f t="shared" ca="1" si="104"/>
        <v>#N/A</v>
      </c>
      <c r="S1220" s="132" t="e">
        <f t="shared" ca="1" si="105"/>
        <v>#N/A</v>
      </c>
    </row>
    <row r="1221" spans="1:19">
      <c r="A1221" s="130">
        <f t="shared" si="106"/>
        <v>21</v>
      </c>
      <c r="E1221" s="130">
        <v>20</v>
      </c>
      <c r="F1221" s="132" t="e">
        <f t="shared" ca="1" si="102"/>
        <v>#N/A</v>
      </c>
      <c r="N1221" s="132" t="e">
        <f t="shared" ca="1" si="104"/>
        <v>#N/A</v>
      </c>
      <c r="S1221" s="132" t="e">
        <f t="shared" ca="1" si="105"/>
        <v>#N/A</v>
      </c>
    </row>
    <row r="1222" spans="1:19">
      <c r="A1222" s="130">
        <f t="shared" si="106"/>
        <v>21</v>
      </c>
      <c r="E1222" s="130">
        <v>21</v>
      </c>
      <c r="F1222" s="132" t="e">
        <f t="shared" ca="1" si="102"/>
        <v>#N/A</v>
      </c>
      <c r="N1222" s="132" t="e">
        <f t="shared" ca="1" si="104"/>
        <v>#N/A</v>
      </c>
      <c r="S1222" s="132" t="e">
        <f t="shared" ca="1" si="105"/>
        <v>#N/A</v>
      </c>
    </row>
    <row r="1223" spans="1:19">
      <c r="A1223" s="130">
        <f t="shared" si="106"/>
        <v>21</v>
      </c>
      <c r="E1223" s="130">
        <v>22</v>
      </c>
      <c r="F1223" s="132" t="e">
        <f t="shared" ca="1" si="102"/>
        <v>#N/A</v>
      </c>
      <c r="N1223" s="132" t="e">
        <f t="shared" ca="1" si="104"/>
        <v>#N/A</v>
      </c>
      <c r="S1223" s="132" t="e">
        <f t="shared" ca="1" si="105"/>
        <v>#N/A</v>
      </c>
    </row>
    <row r="1224" spans="1:19">
      <c r="A1224" s="130">
        <f t="shared" si="106"/>
        <v>21</v>
      </c>
      <c r="E1224" s="130">
        <v>23</v>
      </c>
      <c r="F1224" s="132" t="e">
        <f t="shared" ca="1" si="102"/>
        <v>#N/A</v>
      </c>
      <c r="N1224" s="132" t="e">
        <f t="shared" ca="1" si="104"/>
        <v>#N/A</v>
      </c>
      <c r="S1224" s="132" t="e">
        <f t="shared" ca="1" si="105"/>
        <v>#N/A</v>
      </c>
    </row>
    <row r="1225" spans="1:19">
      <c r="A1225" s="130">
        <f t="shared" si="106"/>
        <v>21</v>
      </c>
      <c r="E1225" s="130">
        <v>24</v>
      </c>
      <c r="S1225" s="132" t="e">
        <f t="shared" ca="1" si="105"/>
        <v>#N/A</v>
      </c>
    </row>
    <row r="1226" spans="1:19">
      <c r="A1226" s="130">
        <f t="shared" si="106"/>
        <v>21</v>
      </c>
      <c r="E1226" s="130">
        <v>25</v>
      </c>
      <c r="S1226" s="132" t="e">
        <f t="shared" ca="1" si="105"/>
        <v>#N/A</v>
      </c>
    </row>
    <row r="1227" spans="1:19">
      <c r="A1227" s="130">
        <f t="shared" si="106"/>
        <v>21</v>
      </c>
      <c r="E1227" s="130">
        <v>26</v>
      </c>
      <c r="S1227" s="132" t="e">
        <f t="shared" ca="1" si="105"/>
        <v>#N/A</v>
      </c>
    </row>
    <row r="1228" spans="1:19">
      <c r="A1228" s="130">
        <f t="shared" si="106"/>
        <v>21</v>
      </c>
      <c r="E1228" s="130">
        <v>27</v>
      </c>
      <c r="S1228" s="132" t="e">
        <f t="shared" ca="1" si="105"/>
        <v>#N/A</v>
      </c>
    </row>
    <row r="1229" spans="1:19">
      <c r="A1229" s="130">
        <f t="shared" si="106"/>
        <v>21</v>
      </c>
      <c r="E1229" s="130">
        <v>28</v>
      </c>
      <c r="S1229" s="132" t="e">
        <f t="shared" ca="1" si="105"/>
        <v>#N/A</v>
      </c>
    </row>
    <row r="1230" spans="1:19">
      <c r="A1230" s="130">
        <f t="shared" si="106"/>
        <v>21</v>
      </c>
      <c r="E1230" s="130">
        <v>29</v>
      </c>
      <c r="S1230" s="132" t="e">
        <f t="shared" ca="1" si="105"/>
        <v>#N/A</v>
      </c>
    </row>
    <row r="1231" spans="1:19">
      <c r="A1231" s="130">
        <f t="shared" si="106"/>
        <v>21</v>
      </c>
      <c r="E1231" s="130">
        <v>30</v>
      </c>
      <c r="S1231" s="132" t="e">
        <f t="shared" ca="1" si="105"/>
        <v>#N/A</v>
      </c>
    </row>
    <row r="1232" spans="1:19">
      <c r="A1232" s="130">
        <f t="shared" si="106"/>
        <v>21</v>
      </c>
      <c r="E1232" s="130">
        <v>31</v>
      </c>
      <c r="S1232" s="132" t="e">
        <f t="shared" ca="1" si="105"/>
        <v>#N/A</v>
      </c>
    </row>
    <row r="1233" spans="1:19">
      <c r="A1233" s="130">
        <f t="shared" si="106"/>
        <v>21</v>
      </c>
      <c r="E1233" s="130">
        <v>32</v>
      </c>
      <c r="S1233" s="132" t="e">
        <f t="shared" ca="1" si="105"/>
        <v>#N/A</v>
      </c>
    </row>
    <row r="1234" spans="1:19">
      <c r="A1234" s="130">
        <f t="shared" si="106"/>
        <v>21</v>
      </c>
      <c r="E1234" s="130">
        <v>33</v>
      </c>
      <c r="S1234" s="132" t="e">
        <f t="shared" ca="1" si="105"/>
        <v>#N/A</v>
      </c>
    </row>
    <row r="1235" spans="1:19">
      <c r="A1235" s="130">
        <f t="shared" si="106"/>
        <v>21</v>
      </c>
      <c r="E1235" s="130">
        <v>34</v>
      </c>
      <c r="S1235" s="132" t="e">
        <f t="shared" ca="1" si="105"/>
        <v>#N/A</v>
      </c>
    </row>
    <row r="1236" spans="1:19">
      <c r="A1236" s="130">
        <f t="shared" si="106"/>
        <v>21</v>
      </c>
      <c r="E1236" s="130">
        <v>35</v>
      </c>
      <c r="S1236" s="132" t="e">
        <f t="shared" ca="1" si="105"/>
        <v>#N/A</v>
      </c>
    </row>
    <row r="1237" spans="1:19">
      <c r="A1237" s="130">
        <f t="shared" si="106"/>
        <v>21</v>
      </c>
      <c r="E1237" s="130">
        <v>36</v>
      </c>
      <c r="S1237" s="132" t="e">
        <f t="shared" ca="1" si="105"/>
        <v>#N/A</v>
      </c>
    </row>
    <row r="1238" spans="1:19">
      <c r="A1238" s="130">
        <f t="shared" si="106"/>
        <v>21</v>
      </c>
      <c r="E1238" s="130">
        <v>37</v>
      </c>
      <c r="S1238" s="132" t="e">
        <f t="shared" ca="1" si="105"/>
        <v>#N/A</v>
      </c>
    </row>
    <row r="1239" spans="1:19">
      <c r="A1239" s="130">
        <f t="shared" si="106"/>
        <v>21</v>
      </c>
      <c r="E1239" s="130">
        <v>38</v>
      </c>
      <c r="S1239" s="132" t="e">
        <f t="shared" ca="1" si="105"/>
        <v>#N/A</v>
      </c>
    </row>
    <row r="1240" spans="1:19">
      <c r="A1240" s="130">
        <f t="shared" si="106"/>
        <v>21</v>
      </c>
      <c r="E1240" s="130">
        <v>39</v>
      </c>
      <c r="S1240" s="132" t="e">
        <f t="shared" ca="1" si="105"/>
        <v>#N/A</v>
      </c>
    </row>
    <row r="1241" spans="1:19">
      <c r="A1241" s="130">
        <f t="shared" si="106"/>
        <v>21</v>
      </c>
      <c r="E1241" s="130">
        <v>40</v>
      </c>
      <c r="S1241" s="132" t="e">
        <f t="shared" ca="1" si="105"/>
        <v>#N/A</v>
      </c>
    </row>
    <row r="1242" spans="1:19">
      <c r="A1242" s="130">
        <f t="shared" si="106"/>
        <v>21</v>
      </c>
      <c r="E1242" s="130">
        <v>41</v>
      </c>
      <c r="S1242" s="132" t="e">
        <f t="shared" ca="1" si="105"/>
        <v>#N/A</v>
      </c>
    </row>
    <row r="1243" spans="1:19">
      <c r="A1243" s="130">
        <f t="shared" si="106"/>
        <v>21</v>
      </c>
      <c r="E1243" s="130">
        <v>42</v>
      </c>
      <c r="S1243" s="132" t="e">
        <f t="shared" ca="1" si="105"/>
        <v>#N/A</v>
      </c>
    </row>
    <row r="1244" spans="1:19">
      <c r="A1244" s="130">
        <f t="shared" si="106"/>
        <v>21</v>
      </c>
      <c r="E1244" s="130">
        <v>43</v>
      </c>
      <c r="S1244" s="132" t="e">
        <f t="shared" ca="1" si="105"/>
        <v>#N/A</v>
      </c>
    </row>
    <row r="1245" spans="1:19">
      <c r="A1245" s="130">
        <f t="shared" si="106"/>
        <v>21</v>
      </c>
      <c r="E1245" s="130">
        <v>44</v>
      </c>
      <c r="S1245" s="132" t="e">
        <f t="shared" ca="1" si="105"/>
        <v>#N/A</v>
      </c>
    </row>
    <row r="1246" spans="1:19">
      <c r="A1246" s="130">
        <f t="shared" si="106"/>
        <v>21</v>
      </c>
      <c r="E1246" s="130">
        <v>45</v>
      </c>
      <c r="S1246" s="132" t="e">
        <f t="shared" ca="1" si="105"/>
        <v>#N/A</v>
      </c>
    </row>
    <row r="1247" spans="1:19">
      <c r="A1247" s="130">
        <f t="shared" si="106"/>
        <v>21</v>
      </c>
      <c r="E1247" s="130">
        <v>46</v>
      </c>
      <c r="S1247" s="132" t="e">
        <f t="shared" ca="1" si="105"/>
        <v>#N/A</v>
      </c>
    </row>
    <row r="1248" spans="1:19">
      <c r="A1248" s="130">
        <f t="shared" si="106"/>
        <v>21</v>
      </c>
      <c r="E1248" s="130">
        <v>47</v>
      </c>
      <c r="S1248" s="132" t="e">
        <f t="shared" ca="1" si="105"/>
        <v>#N/A</v>
      </c>
    </row>
    <row r="1249" spans="1:21">
      <c r="A1249" s="130">
        <f t="shared" si="106"/>
        <v>21</v>
      </c>
      <c r="E1249" s="130">
        <v>48</v>
      </c>
      <c r="S1249" s="132" t="e">
        <f t="shared" ca="1" si="105"/>
        <v>#N/A</v>
      </c>
    </row>
    <row r="1250" spans="1:21">
      <c r="A1250" s="130">
        <f t="shared" si="106"/>
        <v>21</v>
      </c>
      <c r="E1250" s="130">
        <v>49</v>
      </c>
      <c r="S1250" s="132" t="e">
        <f t="shared" ca="1" si="105"/>
        <v>#N/A</v>
      </c>
    </row>
    <row r="1251" spans="1:21">
      <c r="A1251" s="130">
        <f t="shared" si="106"/>
        <v>21</v>
      </c>
      <c r="E1251" s="130">
        <v>50</v>
      </c>
      <c r="S1251" s="132" t="e">
        <f t="shared" ca="1" si="105"/>
        <v>#N/A</v>
      </c>
    </row>
    <row r="1252" spans="1:21">
      <c r="A1252" s="130">
        <f t="shared" si="106"/>
        <v>21</v>
      </c>
      <c r="E1252" s="130">
        <v>51</v>
      </c>
      <c r="S1252" s="132" t="e">
        <f t="shared" ca="1" si="105"/>
        <v>#N/A</v>
      </c>
    </row>
    <row r="1253" spans="1:21">
      <c r="A1253" s="130">
        <f t="shared" si="106"/>
        <v>21</v>
      </c>
      <c r="E1253" s="130">
        <v>52</v>
      </c>
      <c r="S1253" s="132" t="e">
        <f t="shared" ca="1" si="105"/>
        <v>#N/A</v>
      </c>
    </row>
    <row r="1262" spans="1:21">
      <c r="A1262" s="130">
        <f>(ROW()+58)/60</f>
        <v>22</v>
      </c>
      <c r="B1262" s="131">
        <f ca="1">INDIRECT("select!E"&amp;TEXT($B$1+A1262,"#"))</f>
        <v>0</v>
      </c>
      <c r="C1262" s="130" t="e">
        <f ca="1">VLOOKUP(B1262,$A$3181:$D$3190,4,0)</f>
        <v>#N/A</v>
      </c>
      <c r="D1262" s="130" t="e">
        <f ca="1">VLOOKUP(B1262,$A$3181:$D$3190,3,0)</f>
        <v>#N/A</v>
      </c>
      <c r="E1262" s="130">
        <v>1</v>
      </c>
      <c r="F1262" s="132" t="e">
        <f t="shared" ref="F1262:F1284" ca="1" si="107">IF(E1262&lt;=INDIRECT("D$"&amp;TEXT(ROW()-E1262+1,"#")),INDIRECT("E$"&amp;TEXT($F$1+INDIRECT("C$"&amp;TEXT(ROW()-E1262+1,"#"))+E1262-1,"#")),"")</f>
        <v>#N/A</v>
      </c>
      <c r="G1262" s="131">
        <f ca="1">INDIRECT("select!G"&amp;TEXT($B$1+A1262,"#"))</f>
        <v>0</v>
      </c>
      <c r="H1262" s="130" t="e">
        <f ca="1">VLOOKUP(G1262,E$3181:G$3219,3,0)</f>
        <v>#N/A</v>
      </c>
      <c r="I1262" s="130" t="e">
        <f ca="1">VLOOKUP(G1262,E$3181:G$3219,2,0)</f>
        <v>#N/A</v>
      </c>
      <c r="J1262" s="132" t="e">
        <f t="shared" ref="J1262:J1270" ca="1" si="108">IF(E1262&lt;=INDIRECT("I$"&amp;TEXT(ROW()-E1262+1,"#")),INDIRECT("H$"&amp;TEXT($F$1+INDIRECT("H$"&amp;TEXT(ROW()-E1262+1,"#"))+E1262-1,"#")),"")</f>
        <v>#N/A</v>
      </c>
      <c r="K1262" s="133">
        <f ca="1">INDIRECT("select!H"&amp;TEXT($B$1+A1262,"#"))</f>
        <v>0</v>
      </c>
      <c r="L1262" s="130" t="e">
        <f ca="1">VLOOKUP(K1262,H$3181:J$3287,3,0)</f>
        <v>#N/A</v>
      </c>
      <c r="M1262" s="130" t="e">
        <f ca="1">VLOOKUP(K1262,H$3181:J$3287,2,0)</f>
        <v>#N/A</v>
      </c>
      <c r="N1262" s="132" t="e">
        <f t="shared" ref="N1262:N1284" ca="1" si="109">IF(E1262&lt;=INDIRECT("M$"&amp;TEXT(ROW()-E1262+1,"#")),INDIRECT("K$"&amp;TEXT($F$1+INDIRECT("L$"&amp;TEXT(ROW()-E1262+1,"#"))+E1262-1,"#")),"")</f>
        <v>#N/A</v>
      </c>
      <c r="O1262" s="133">
        <f ca="1">INDIRECT("select!I"&amp;TEXT($B$1+A1262,"#"))</f>
        <v>0</v>
      </c>
      <c r="Q1262" s="130" t="e">
        <f ca="1">VLOOKUP(O1262,K$3181:O$3570,5,0)</f>
        <v>#N/A</v>
      </c>
      <c r="R1262" s="130" t="e">
        <f ca="1">VLOOKUP(O1262,K$3181:O$3570,4,0)</f>
        <v>#N/A</v>
      </c>
      <c r="S1262" s="132" t="e">
        <f t="shared" ref="S1262:S1313" ca="1" si="110">IF(E1262&lt;=INDIRECT("R$"&amp;TEXT(ROW()-E1262+1,"#")),INDIRECT("P$"&amp;TEXT($F$1+INDIRECT("Q$"&amp;TEXT(ROW()-E1262+1,"#"))+E1262-1,"#")),"")</f>
        <v>#N/A</v>
      </c>
      <c r="T1262" s="130" t="str">
        <f ca="1">IFERROR(VLOOKUP(O1262,K$3181:O$3570,2,0),"")</f>
        <v/>
      </c>
      <c r="U1262">
        <f ca="1">IFERROR(VLOOKUP(O1262,K$3181:O$3570,3,0),0)</f>
        <v>0</v>
      </c>
    </row>
    <row r="1263" spans="1:21">
      <c r="A1263" s="130">
        <f t="shared" ref="A1263:A1313" si="111">A1262</f>
        <v>22</v>
      </c>
      <c r="E1263" s="130">
        <v>2</v>
      </c>
      <c r="F1263" s="132" t="e">
        <f t="shared" ca="1" si="107"/>
        <v>#N/A</v>
      </c>
      <c r="J1263" s="132" t="e">
        <f t="shared" ca="1" si="108"/>
        <v>#N/A</v>
      </c>
      <c r="N1263" s="132" t="e">
        <f t="shared" ca="1" si="109"/>
        <v>#N/A</v>
      </c>
      <c r="S1263" s="132" t="e">
        <f t="shared" ca="1" si="110"/>
        <v>#N/A</v>
      </c>
    </row>
    <row r="1264" spans="1:21">
      <c r="A1264" s="130">
        <f t="shared" si="111"/>
        <v>22</v>
      </c>
      <c r="E1264" s="130">
        <v>3</v>
      </c>
      <c r="F1264" s="132" t="e">
        <f t="shared" ca="1" si="107"/>
        <v>#N/A</v>
      </c>
      <c r="J1264" s="132" t="e">
        <f t="shared" ca="1" si="108"/>
        <v>#N/A</v>
      </c>
      <c r="N1264" s="132" t="e">
        <f t="shared" ca="1" si="109"/>
        <v>#N/A</v>
      </c>
      <c r="S1264" s="132" t="e">
        <f t="shared" ca="1" si="110"/>
        <v>#N/A</v>
      </c>
    </row>
    <row r="1265" spans="1:19">
      <c r="A1265" s="130">
        <f t="shared" si="111"/>
        <v>22</v>
      </c>
      <c r="E1265" s="130">
        <v>4</v>
      </c>
      <c r="F1265" s="132" t="e">
        <f t="shared" ca="1" si="107"/>
        <v>#N/A</v>
      </c>
      <c r="J1265" s="132" t="e">
        <f t="shared" ca="1" si="108"/>
        <v>#N/A</v>
      </c>
      <c r="N1265" s="132" t="e">
        <f t="shared" ca="1" si="109"/>
        <v>#N/A</v>
      </c>
      <c r="S1265" s="132" t="e">
        <f t="shared" ca="1" si="110"/>
        <v>#N/A</v>
      </c>
    </row>
    <row r="1266" spans="1:19">
      <c r="A1266" s="130">
        <f t="shared" si="111"/>
        <v>22</v>
      </c>
      <c r="E1266" s="130">
        <v>5</v>
      </c>
      <c r="F1266" s="132" t="e">
        <f t="shared" ca="1" si="107"/>
        <v>#N/A</v>
      </c>
      <c r="J1266" s="132" t="e">
        <f t="shared" ca="1" si="108"/>
        <v>#N/A</v>
      </c>
      <c r="N1266" s="132" t="e">
        <f t="shared" ca="1" si="109"/>
        <v>#N/A</v>
      </c>
      <c r="S1266" s="132" t="e">
        <f t="shared" ca="1" si="110"/>
        <v>#N/A</v>
      </c>
    </row>
    <row r="1267" spans="1:19">
      <c r="A1267" s="130">
        <f t="shared" si="111"/>
        <v>22</v>
      </c>
      <c r="E1267" s="130">
        <v>6</v>
      </c>
      <c r="F1267" s="132" t="e">
        <f t="shared" ca="1" si="107"/>
        <v>#N/A</v>
      </c>
      <c r="J1267" s="132" t="e">
        <f t="shared" ca="1" si="108"/>
        <v>#N/A</v>
      </c>
      <c r="N1267" s="132" t="e">
        <f t="shared" ca="1" si="109"/>
        <v>#N/A</v>
      </c>
      <c r="S1267" s="132" t="e">
        <f t="shared" ca="1" si="110"/>
        <v>#N/A</v>
      </c>
    </row>
    <row r="1268" spans="1:19">
      <c r="A1268" s="130">
        <f t="shared" si="111"/>
        <v>22</v>
      </c>
      <c r="E1268" s="130">
        <v>7</v>
      </c>
      <c r="F1268" s="132" t="e">
        <f t="shared" ca="1" si="107"/>
        <v>#N/A</v>
      </c>
      <c r="J1268" s="132" t="e">
        <f t="shared" ca="1" si="108"/>
        <v>#N/A</v>
      </c>
      <c r="N1268" s="132" t="e">
        <f t="shared" ca="1" si="109"/>
        <v>#N/A</v>
      </c>
      <c r="S1268" s="132" t="e">
        <f t="shared" ca="1" si="110"/>
        <v>#N/A</v>
      </c>
    </row>
    <row r="1269" spans="1:19">
      <c r="A1269" s="130">
        <f t="shared" si="111"/>
        <v>22</v>
      </c>
      <c r="E1269" s="130">
        <v>8</v>
      </c>
      <c r="F1269" s="132" t="e">
        <f t="shared" ca="1" si="107"/>
        <v>#N/A</v>
      </c>
      <c r="J1269" s="132" t="e">
        <f t="shared" ca="1" si="108"/>
        <v>#N/A</v>
      </c>
      <c r="N1269" s="132" t="e">
        <f t="shared" ca="1" si="109"/>
        <v>#N/A</v>
      </c>
      <c r="S1269" s="132" t="e">
        <f t="shared" ca="1" si="110"/>
        <v>#N/A</v>
      </c>
    </row>
    <row r="1270" spans="1:19">
      <c r="A1270" s="130">
        <f t="shared" si="111"/>
        <v>22</v>
      </c>
      <c r="E1270" s="130">
        <v>9</v>
      </c>
      <c r="F1270" s="132" t="e">
        <f t="shared" ca="1" si="107"/>
        <v>#N/A</v>
      </c>
      <c r="J1270" s="132" t="e">
        <f t="shared" ca="1" si="108"/>
        <v>#N/A</v>
      </c>
      <c r="N1270" s="132" t="e">
        <f t="shared" ca="1" si="109"/>
        <v>#N/A</v>
      </c>
      <c r="S1270" s="132" t="e">
        <f t="shared" ca="1" si="110"/>
        <v>#N/A</v>
      </c>
    </row>
    <row r="1271" spans="1:19">
      <c r="A1271" s="130">
        <f t="shared" si="111"/>
        <v>22</v>
      </c>
      <c r="E1271" s="130">
        <v>10</v>
      </c>
      <c r="F1271" s="132" t="e">
        <f t="shared" ca="1" si="107"/>
        <v>#N/A</v>
      </c>
      <c r="N1271" s="132" t="e">
        <f t="shared" ca="1" si="109"/>
        <v>#N/A</v>
      </c>
      <c r="S1271" s="132" t="e">
        <f t="shared" ca="1" si="110"/>
        <v>#N/A</v>
      </c>
    </row>
    <row r="1272" spans="1:19">
      <c r="A1272" s="130">
        <f t="shared" si="111"/>
        <v>22</v>
      </c>
      <c r="E1272" s="130">
        <v>11</v>
      </c>
      <c r="F1272" s="132" t="e">
        <f t="shared" ca="1" si="107"/>
        <v>#N/A</v>
      </c>
      <c r="N1272" s="132" t="e">
        <f t="shared" ca="1" si="109"/>
        <v>#N/A</v>
      </c>
      <c r="S1272" s="132" t="e">
        <f t="shared" ca="1" si="110"/>
        <v>#N/A</v>
      </c>
    </row>
    <row r="1273" spans="1:19">
      <c r="A1273" s="130">
        <f t="shared" si="111"/>
        <v>22</v>
      </c>
      <c r="E1273" s="130">
        <v>12</v>
      </c>
      <c r="F1273" s="132" t="e">
        <f t="shared" ca="1" si="107"/>
        <v>#N/A</v>
      </c>
      <c r="N1273" s="132" t="e">
        <f t="shared" ca="1" si="109"/>
        <v>#N/A</v>
      </c>
      <c r="S1273" s="132" t="e">
        <f t="shared" ca="1" si="110"/>
        <v>#N/A</v>
      </c>
    </row>
    <row r="1274" spans="1:19">
      <c r="A1274" s="130">
        <f t="shared" si="111"/>
        <v>22</v>
      </c>
      <c r="E1274" s="130">
        <v>13</v>
      </c>
      <c r="F1274" s="132" t="e">
        <f t="shared" ca="1" si="107"/>
        <v>#N/A</v>
      </c>
      <c r="N1274" s="132" t="e">
        <f t="shared" ca="1" si="109"/>
        <v>#N/A</v>
      </c>
      <c r="S1274" s="132" t="e">
        <f t="shared" ca="1" si="110"/>
        <v>#N/A</v>
      </c>
    </row>
    <row r="1275" spans="1:19">
      <c r="A1275" s="130">
        <f t="shared" si="111"/>
        <v>22</v>
      </c>
      <c r="E1275" s="130">
        <v>14</v>
      </c>
      <c r="F1275" s="132" t="e">
        <f t="shared" ca="1" si="107"/>
        <v>#N/A</v>
      </c>
      <c r="N1275" s="132" t="e">
        <f t="shared" ca="1" si="109"/>
        <v>#N/A</v>
      </c>
      <c r="S1275" s="132" t="e">
        <f t="shared" ca="1" si="110"/>
        <v>#N/A</v>
      </c>
    </row>
    <row r="1276" spans="1:19">
      <c r="A1276" s="130">
        <f t="shared" si="111"/>
        <v>22</v>
      </c>
      <c r="E1276" s="130">
        <v>15</v>
      </c>
      <c r="F1276" s="132" t="e">
        <f t="shared" ca="1" si="107"/>
        <v>#N/A</v>
      </c>
      <c r="N1276" s="132" t="e">
        <f t="shared" ca="1" si="109"/>
        <v>#N/A</v>
      </c>
      <c r="S1276" s="132" t="e">
        <f t="shared" ca="1" si="110"/>
        <v>#N/A</v>
      </c>
    </row>
    <row r="1277" spans="1:19">
      <c r="A1277" s="130">
        <f t="shared" si="111"/>
        <v>22</v>
      </c>
      <c r="E1277" s="130">
        <v>16</v>
      </c>
      <c r="F1277" s="132" t="e">
        <f t="shared" ca="1" si="107"/>
        <v>#N/A</v>
      </c>
      <c r="N1277" s="132" t="e">
        <f t="shared" ca="1" si="109"/>
        <v>#N/A</v>
      </c>
      <c r="S1277" s="132" t="e">
        <f t="shared" ca="1" si="110"/>
        <v>#N/A</v>
      </c>
    </row>
    <row r="1278" spans="1:19">
      <c r="A1278" s="130">
        <f t="shared" si="111"/>
        <v>22</v>
      </c>
      <c r="E1278" s="130">
        <v>17</v>
      </c>
      <c r="F1278" s="132" t="e">
        <f t="shared" ca="1" si="107"/>
        <v>#N/A</v>
      </c>
      <c r="N1278" s="132" t="e">
        <f t="shared" ca="1" si="109"/>
        <v>#N/A</v>
      </c>
      <c r="S1278" s="132" t="e">
        <f t="shared" ca="1" si="110"/>
        <v>#N/A</v>
      </c>
    </row>
    <row r="1279" spans="1:19">
      <c r="A1279" s="130">
        <f t="shared" si="111"/>
        <v>22</v>
      </c>
      <c r="E1279" s="130">
        <v>18</v>
      </c>
      <c r="F1279" s="132" t="e">
        <f t="shared" ca="1" si="107"/>
        <v>#N/A</v>
      </c>
      <c r="N1279" s="132" t="e">
        <f t="shared" ca="1" si="109"/>
        <v>#N/A</v>
      </c>
      <c r="S1279" s="132" t="e">
        <f t="shared" ca="1" si="110"/>
        <v>#N/A</v>
      </c>
    </row>
    <row r="1280" spans="1:19">
      <c r="A1280" s="130">
        <f t="shared" si="111"/>
        <v>22</v>
      </c>
      <c r="E1280" s="130">
        <v>19</v>
      </c>
      <c r="F1280" s="132" t="e">
        <f t="shared" ca="1" si="107"/>
        <v>#N/A</v>
      </c>
      <c r="N1280" s="132" t="e">
        <f t="shared" ca="1" si="109"/>
        <v>#N/A</v>
      </c>
      <c r="S1280" s="132" t="e">
        <f t="shared" ca="1" si="110"/>
        <v>#N/A</v>
      </c>
    </row>
    <row r="1281" spans="1:19">
      <c r="A1281" s="130">
        <f t="shared" si="111"/>
        <v>22</v>
      </c>
      <c r="E1281" s="130">
        <v>20</v>
      </c>
      <c r="F1281" s="132" t="e">
        <f t="shared" ca="1" si="107"/>
        <v>#N/A</v>
      </c>
      <c r="N1281" s="132" t="e">
        <f t="shared" ca="1" si="109"/>
        <v>#N/A</v>
      </c>
      <c r="S1281" s="132" t="e">
        <f t="shared" ca="1" si="110"/>
        <v>#N/A</v>
      </c>
    </row>
    <row r="1282" spans="1:19">
      <c r="A1282" s="130">
        <f t="shared" si="111"/>
        <v>22</v>
      </c>
      <c r="E1282" s="130">
        <v>21</v>
      </c>
      <c r="F1282" s="132" t="e">
        <f t="shared" ca="1" si="107"/>
        <v>#N/A</v>
      </c>
      <c r="N1282" s="132" t="e">
        <f t="shared" ca="1" si="109"/>
        <v>#N/A</v>
      </c>
      <c r="S1282" s="132" t="e">
        <f t="shared" ca="1" si="110"/>
        <v>#N/A</v>
      </c>
    </row>
    <row r="1283" spans="1:19">
      <c r="A1283" s="130">
        <f t="shared" si="111"/>
        <v>22</v>
      </c>
      <c r="E1283" s="130">
        <v>22</v>
      </c>
      <c r="F1283" s="132" t="e">
        <f t="shared" ca="1" si="107"/>
        <v>#N/A</v>
      </c>
      <c r="N1283" s="132" t="e">
        <f t="shared" ca="1" si="109"/>
        <v>#N/A</v>
      </c>
      <c r="S1283" s="132" t="e">
        <f t="shared" ca="1" si="110"/>
        <v>#N/A</v>
      </c>
    </row>
    <row r="1284" spans="1:19">
      <c r="A1284" s="130">
        <f t="shared" si="111"/>
        <v>22</v>
      </c>
      <c r="E1284" s="130">
        <v>23</v>
      </c>
      <c r="F1284" s="132" t="e">
        <f t="shared" ca="1" si="107"/>
        <v>#N/A</v>
      </c>
      <c r="N1284" s="132" t="e">
        <f t="shared" ca="1" si="109"/>
        <v>#N/A</v>
      </c>
      <c r="S1284" s="132" t="e">
        <f t="shared" ca="1" si="110"/>
        <v>#N/A</v>
      </c>
    </row>
    <row r="1285" spans="1:19">
      <c r="A1285" s="130">
        <f t="shared" si="111"/>
        <v>22</v>
      </c>
      <c r="E1285" s="130">
        <v>24</v>
      </c>
      <c r="S1285" s="132" t="e">
        <f t="shared" ca="1" si="110"/>
        <v>#N/A</v>
      </c>
    </row>
    <row r="1286" spans="1:19">
      <c r="A1286" s="130">
        <f t="shared" si="111"/>
        <v>22</v>
      </c>
      <c r="E1286" s="130">
        <v>25</v>
      </c>
      <c r="S1286" s="132" t="e">
        <f t="shared" ca="1" si="110"/>
        <v>#N/A</v>
      </c>
    </row>
    <row r="1287" spans="1:19">
      <c r="A1287" s="130">
        <f t="shared" si="111"/>
        <v>22</v>
      </c>
      <c r="E1287" s="130">
        <v>26</v>
      </c>
      <c r="S1287" s="132" t="e">
        <f t="shared" ca="1" si="110"/>
        <v>#N/A</v>
      </c>
    </row>
    <row r="1288" spans="1:19">
      <c r="A1288" s="130">
        <f t="shared" si="111"/>
        <v>22</v>
      </c>
      <c r="E1288" s="130">
        <v>27</v>
      </c>
      <c r="S1288" s="132" t="e">
        <f t="shared" ca="1" si="110"/>
        <v>#N/A</v>
      </c>
    </row>
    <row r="1289" spans="1:19">
      <c r="A1289" s="130">
        <f t="shared" si="111"/>
        <v>22</v>
      </c>
      <c r="E1289" s="130">
        <v>28</v>
      </c>
      <c r="S1289" s="132" t="e">
        <f t="shared" ca="1" si="110"/>
        <v>#N/A</v>
      </c>
    </row>
    <row r="1290" spans="1:19">
      <c r="A1290" s="130">
        <f t="shared" si="111"/>
        <v>22</v>
      </c>
      <c r="E1290" s="130">
        <v>29</v>
      </c>
      <c r="S1290" s="132" t="e">
        <f t="shared" ca="1" si="110"/>
        <v>#N/A</v>
      </c>
    </row>
    <row r="1291" spans="1:19">
      <c r="A1291" s="130">
        <f t="shared" si="111"/>
        <v>22</v>
      </c>
      <c r="E1291" s="130">
        <v>30</v>
      </c>
      <c r="S1291" s="132" t="e">
        <f t="shared" ca="1" si="110"/>
        <v>#N/A</v>
      </c>
    </row>
    <row r="1292" spans="1:19">
      <c r="A1292" s="130">
        <f t="shared" si="111"/>
        <v>22</v>
      </c>
      <c r="E1292" s="130">
        <v>31</v>
      </c>
      <c r="S1292" s="132" t="e">
        <f t="shared" ca="1" si="110"/>
        <v>#N/A</v>
      </c>
    </row>
    <row r="1293" spans="1:19">
      <c r="A1293" s="130">
        <f t="shared" si="111"/>
        <v>22</v>
      </c>
      <c r="E1293" s="130">
        <v>32</v>
      </c>
      <c r="S1293" s="132" t="e">
        <f t="shared" ca="1" si="110"/>
        <v>#N/A</v>
      </c>
    </row>
    <row r="1294" spans="1:19">
      <c r="A1294" s="130">
        <f t="shared" si="111"/>
        <v>22</v>
      </c>
      <c r="E1294" s="130">
        <v>33</v>
      </c>
      <c r="S1294" s="132" t="e">
        <f t="shared" ca="1" si="110"/>
        <v>#N/A</v>
      </c>
    </row>
    <row r="1295" spans="1:19">
      <c r="A1295" s="130">
        <f t="shared" si="111"/>
        <v>22</v>
      </c>
      <c r="E1295" s="130">
        <v>34</v>
      </c>
      <c r="S1295" s="132" t="e">
        <f t="shared" ca="1" si="110"/>
        <v>#N/A</v>
      </c>
    </row>
    <row r="1296" spans="1:19">
      <c r="A1296" s="130">
        <f t="shared" si="111"/>
        <v>22</v>
      </c>
      <c r="E1296" s="130">
        <v>35</v>
      </c>
      <c r="S1296" s="132" t="e">
        <f t="shared" ca="1" si="110"/>
        <v>#N/A</v>
      </c>
    </row>
    <row r="1297" spans="1:19">
      <c r="A1297" s="130">
        <f t="shared" si="111"/>
        <v>22</v>
      </c>
      <c r="E1297" s="130">
        <v>36</v>
      </c>
      <c r="S1297" s="132" t="e">
        <f t="shared" ca="1" si="110"/>
        <v>#N/A</v>
      </c>
    </row>
    <row r="1298" spans="1:19">
      <c r="A1298" s="130">
        <f t="shared" si="111"/>
        <v>22</v>
      </c>
      <c r="E1298" s="130">
        <v>37</v>
      </c>
      <c r="S1298" s="132" t="e">
        <f t="shared" ca="1" si="110"/>
        <v>#N/A</v>
      </c>
    </row>
    <row r="1299" spans="1:19">
      <c r="A1299" s="130">
        <f t="shared" si="111"/>
        <v>22</v>
      </c>
      <c r="E1299" s="130">
        <v>38</v>
      </c>
      <c r="S1299" s="132" t="e">
        <f t="shared" ca="1" si="110"/>
        <v>#N/A</v>
      </c>
    </row>
    <row r="1300" spans="1:19">
      <c r="A1300" s="130">
        <f t="shared" si="111"/>
        <v>22</v>
      </c>
      <c r="E1300" s="130">
        <v>39</v>
      </c>
      <c r="S1300" s="132" t="e">
        <f t="shared" ca="1" si="110"/>
        <v>#N/A</v>
      </c>
    </row>
    <row r="1301" spans="1:19">
      <c r="A1301" s="130">
        <f t="shared" si="111"/>
        <v>22</v>
      </c>
      <c r="E1301" s="130">
        <v>40</v>
      </c>
      <c r="S1301" s="132" t="e">
        <f t="shared" ca="1" si="110"/>
        <v>#N/A</v>
      </c>
    </row>
    <row r="1302" spans="1:19">
      <c r="A1302" s="130">
        <f t="shared" si="111"/>
        <v>22</v>
      </c>
      <c r="E1302" s="130">
        <v>41</v>
      </c>
      <c r="S1302" s="132" t="e">
        <f t="shared" ca="1" si="110"/>
        <v>#N/A</v>
      </c>
    </row>
    <row r="1303" spans="1:19">
      <c r="A1303" s="130">
        <f t="shared" si="111"/>
        <v>22</v>
      </c>
      <c r="E1303" s="130">
        <v>42</v>
      </c>
      <c r="S1303" s="132" t="e">
        <f t="shared" ca="1" si="110"/>
        <v>#N/A</v>
      </c>
    </row>
    <row r="1304" spans="1:19">
      <c r="A1304" s="130">
        <f t="shared" si="111"/>
        <v>22</v>
      </c>
      <c r="E1304" s="130">
        <v>43</v>
      </c>
      <c r="S1304" s="132" t="e">
        <f t="shared" ca="1" si="110"/>
        <v>#N/A</v>
      </c>
    </row>
    <row r="1305" spans="1:19">
      <c r="A1305" s="130">
        <f t="shared" si="111"/>
        <v>22</v>
      </c>
      <c r="E1305" s="130">
        <v>44</v>
      </c>
      <c r="S1305" s="132" t="e">
        <f t="shared" ca="1" si="110"/>
        <v>#N/A</v>
      </c>
    </row>
    <row r="1306" spans="1:19">
      <c r="A1306" s="130">
        <f t="shared" si="111"/>
        <v>22</v>
      </c>
      <c r="E1306" s="130">
        <v>45</v>
      </c>
      <c r="S1306" s="132" t="e">
        <f t="shared" ca="1" si="110"/>
        <v>#N/A</v>
      </c>
    </row>
    <row r="1307" spans="1:19">
      <c r="A1307" s="130">
        <f t="shared" si="111"/>
        <v>22</v>
      </c>
      <c r="E1307" s="130">
        <v>46</v>
      </c>
      <c r="S1307" s="132" t="e">
        <f t="shared" ca="1" si="110"/>
        <v>#N/A</v>
      </c>
    </row>
    <row r="1308" spans="1:19">
      <c r="A1308" s="130">
        <f t="shared" si="111"/>
        <v>22</v>
      </c>
      <c r="E1308" s="130">
        <v>47</v>
      </c>
      <c r="S1308" s="132" t="e">
        <f t="shared" ca="1" si="110"/>
        <v>#N/A</v>
      </c>
    </row>
    <row r="1309" spans="1:19">
      <c r="A1309" s="130">
        <f t="shared" si="111"/>
        <v>22</v>
      </c>
      <c r="E1309" s="130">
        <v>48</v>
      </c>
      <c r="S1309" s="132" t="e">
        <f t="shared" ca="1" si="110"/>
        <v>#N/A</v>
      </c>
    </row>
    <row r="1310" spans="1:19">
      <c r="A1310" s="130">
        <f t="shared" si="111"/>
        <v>22</v>
      </c>
      <c r="E1310" s="130">
        <v>49</v>
      </c>
      <c r="S1310" s="132" t="e">
        <f t="shared" ca="1" si="110"/>
        <v>#N/A</v>
      </c>
    </row>
    <row r="1311" spans="1:19">
      <c r="A1311" s="130">
        <f t="shared" si="111"/>
        <v>22</v>
      </c>
      <c r="E1311" s="130">
        <v>50</v>
      </c>
      <c r="S1311" s="132" t="e">
        <f t="shared" ca="1" si="110"/>
        <v>#N/A</v>
      </c>
    </row>
    <row r="1312" spans="1:19">
      <c r="A1312" s="130">
        <f t="shared" si="111"/>
        <v>22</v>
      </c>
      <c r="E1312" s="130">
        <v>51</v>
      </c>
      <c r="S1312" s="132" t="e">
        <f t="shared" ca="1" si="110"/>
        <v>#N/A</v>
      </c>
    </row>
    <row r="1313" spans="1:21">
      <c r="A1313" s="130">
        <f t="shared" si="111"/>
        <v>22</v>
      </c>
      <c r="E1313" s="130">
        <v>52</v>
      </c>
      <c r="S1313" s="132" t="e">
        <f t="shared" ca="1" si="110"/>
        <v>#N/A</v>
      </c>
    </row>
    <row r="1322" spans="1:21">
      <c r="A1322" s="130">
        <f>(ROW()+58)/60</f>
        <v>23</v>
      </c>
      <c r="B1322" s="131">
        <f ca="1">INDIRECT("select!E"&amp;TEXT($B$1+A1322,"#"))</f>
        <v>0</v>
      </c>
      <c r="C1322" s="130" t="e">
        <f ca="1">VLOOKUP(B1322,$A$3181:$D$3190,4,0)</f>
        <v>#N/A</v>
      </c>
      <c r="D1322" s="130" t="e">
        <f ca="1">VLOOKUP(B1322,$A$3181:$D$3190,3,0)</f>
        <v>#N/A</v>
      </c>
      <c r="E1322" s="130">
        <v>1</v>
      </c>
      <c r="F1322" s="132" t="e">
        <f t="shared" ref="F1322:F1344" ca="1" si="112">IF(E1322&lt;=INDIRECT("D$"&amp;TEXT(ROW()-E1322+1,"#")),INDIRECT("E$"&amp;TEXT($F$1+INDIRECT("C$"&amp;TEXT(ROW()-E1322+1,"#"))+E1322-1,"#")),"")</f>
        <v>#N/A</v>
      </c>
      <c r="G1322" s="131">
        <f ca="1">INDIRECT("select!G"&amp;TEXT($B$1+A1322,"#"))</f>
        <v>0</v>
      </c>
      <c r="H1322" s="130" t="e">
        <f ca="1">VLOOKUP(G1322,E$3181:G$3219,3,0)</f>
        <v>#N/A</v>
      </c>
      <c r="I1322" s="130" t="e">
        <f ca="1">VLOOKUP(G1322,E$3181:G$3219,2,0)</f>
        <v>#N/A</v>
      </c>
      <c r="J1322" s="132" t="e">
        <f t="shared" ref="J1322:J1330" ca="1" si="113">IF(E1322&lt;=INDIRECT("I$"&amp;TEXT(ROW()-E1322+1,"#")),INDIRECT("H$"&amp;TEXT($F$1+INDIRECT("H$"&amp;TEXT(ROW()-E1322+1,"#"))+E1322-1,"#")),"")</f>
        <v>#N/A</v>
      </c>
      <c r="K1322" s="133">
        <f ca="1">INDIRECT("select!H"&amp;TEXT($B$1+A1322,"#"))</f>
        <v>0</v>
      </c>
      <c r="L1322" s="130" t="e">
        <f ca="1">VLOOKUP(K1322,H$3181:J$3287,3,0)</f>
        <v>#N/A</v>
      </c>
      <c r="M1322" s="130" t="e">
        <f ca="1">VLOOKUP(K1322,H$3181:J$3287,2,0)</f>
        <v>#N/A</v>
      </c>
      <c r="N1322" s="132" t="e">
        <f t="shared" ref="N1322:N1344" ca="1" si="114">IF(E1322&lt;=INDIRECT("M$"&amp;TEXT(ROW()-E1322+1,"#")),INDIRECT("K$"&amp;TEXT($F$1+INDIRECT("L$"&amp;TEXT(ROW()-E1322+1,"#"))+E1322-1,"#")),"")</f>
        <v>#N/A</v>
      </c>
      <c r="O1322" s="133">
        <f ca="1">INDIRECT("select!I"&amp;TEXT($B$1+A1322,"#"))</f>
        <v>0</v>
      </c>
      <c r="Q1322" s="130" t="e">
        <f ca="1">VLOOKUP(O1322,K$3181:O$3570,5,0)</f>
        <v>#N/A</v>
      </c>
      <c r="R1322" s="130" t="e">
        <f ca="1">VLOOKUP(O1322,K$3181:O$3570,4,0)</f>
        <v>#N/A</v>
      </c>
      <c r="S1322" s="132" t="e">
        <f t="shared" ref="S1322:S1373" ca="1" si="115">IF(E1322&lt;=INDIRECT("R$"&amp;TEXT(ROW()-E1322+1,"#")),INDIRECT("P$"&amp;TEXT($F$1+INDIRECT("Q$"&amp;TEXT(ROW()-E1322+1,"#"))+E1322-1,"#")),"")</f>
        <v>#N/A</v>
      </c>
      <c r="T1322" s="130" t="str">
        <f ca="1">IFERROR(VLOOKUP(O1322,K$3181:O$3570,2,0),"")</f>
        <v/>
      </c>
      <c r="U1322">
        <f ca="1">IFERROR(VLOOKUP(O1322,K$3181:O$3570,3,0),0)</f>
        <v>0</v>
      </c>
    </row>
    <row r="1323" spans="1:21">
      <c r="A1323" s="130">
        <f t="shared" ref="A1323:A1373" si="116">A1322</f>
        <v>23</v>
      </c>
      <c r="E1323" s="130">
        <v>2</v>
      </c>
      <c r="F1323" s="132" t="e">
        <f t="shared" ca="1" si="112"/>
        <v>#N/A</v>
      </c>
      <c r="J1323" s="132" t="e">
        <f t="shared" ca="1" si="113"/>
        <v>#N/A</v>
      </c>
      <c r="N1323" s="132" t="e">
        <f t="shared" ca="1" si="114"/>
        <v>#N/A</v>
      </c>
      <c r="S1323" s="132" t="e">
        <f t="shared" ca="1" si="115"/>
        <v>#N/A</v>
      </c>
    </row>
    <row r="1324" spans="1:21">
      <c r="A1324" s="130">
        <f t="shared" si="116"/>
        <v>23</v>
      </c>
      <c r="E1324" s="130">
        <v>3</v>
      </c>
      <c r="F1324" s="132" t="e">
        <f t="shared" ca="1" si="112"/>
        <v>#N/A</v>
      </c>
      <c r="J1324" s="132" t="e">
        <f t="shared" ca="1" si="113"/>
        <v>#N/A</v>
      </c>
      <c r="N1324" s="132" t="e">
        <f t="shared" ca="1" si="114"/>
        <v>#N/A</v>
      </c>
      <c r="S1324" s="132" t="e">
        <f t="shared" ca="1" si="115"/>
        <v>#N/A</v>
      </c>
    </row>
    <row r="1325" spans="1:21">
      <c r="A1325" s="130">
        <f t="shared" si="116"/>
        <v>23</v>
      </c>
      <c r="E1325" s="130">
        <v>4</v>
      </c>
      <c r="F1325" s="132" t="e">
        <f t="shared" ca="1" si="112"/>
        <v>#N/A</v>
      </c>
      <c r="J1325" s="132" t="e">
        <f t="shared" ca="1" si="113"/>
        <v>#N/A</v>
      </c>
      <c r="N1325" s="132" t="e">
        <f t="shared" ca="1" si="114"/>
        <v>#N/A</v>
      </c>
      <c r="S1325" s="132" t="e">
        <f t="shared" ca="1" si="115"/>
        <v>#N/A</v>
      </c>
    </row>
    <row r="1326" spans="1:21">
      <c r="A1326" s="130">
        <f t="shared" si="116"/>
        <v>23</v>
      </c>
      <c r="E1326" s="130">
        <v>5</v>
      </c>
      <c r="F1326" s="132" t="e">
        <f t="shared" ca="1" si="112"/>
        <v>#N/A</v>
      </c>
      <c r="J1326" s="132" t="e">
        <f t="shared" ca="1" si="113"/>
        <v>#N/A</v>
      </c>
      <c r="N1326" s="132" t="e">
        <f t="shared" ca="1" si="114"/>
        <v>#N/A</v>
      </c>
      <c r="S1326" s="132" t="e">
        <f t="shared" ca="1" si="115"/>
        <v>#N/A</v>
      </c>
    </row>
    <row r="1327" spans="1:21">
      <c r="A1327" s="130">
        <f t="shared" si="116"/>
        <v>23</v>
      </c>
      <c r="E1327" s="130">
        <v>6</v>
      </c>
      <c r="F1327" s="132" t="e">
        <f t="shared" ca="1" si="112"/>
        <v>#N/A</v>
      </c>
      <c r="J1327" s="132" t="e">
        <f t="shared" ca="1" si="113"/>
        <v>#N/A</v>
      </c>
      <c r="N1327" s="132" t="e">
        <f t="shared" ca="1" si="114"/>
        <v>#N/A</v>
      </c>
      <c r="S1327" s="132" t="e">
        <f t="shared" ca="1" si="115"/>
        <v>#N/A</v>
      </c>
    </row>
    <row r="1328" spans="1:21">
      <c r="A1328" s="130">
        <f t="shared" si="116"/>
        <v>23</v>
      </c>
      <c r="E1328" s="130">
        <v>7</v>
      </c>
      <c r="F1328" s="132" t="e">
        <f t="shared" ca="1" si="112"/>
        <v>#N/A</v>
      </c>
      <c r="J1328" s="132" t="e">
        <f t="shared" ca="1" si="113"/>
        <v>#N/A</v>
      </c>
      <c r="N1328" s="132" t="e">
        <f t="shared" ca="1" si="114"/>
        <v>#N/A</v>
      </c>
      <c r="S1328" s="132" t="e">
        <f t="shared" ca="1" si="115"/>
        <v>#N/A</v>
      </c>
    </row>
    <row r="1329" spans="1:19">
      <c r="A1329" s="130">
        <f t="shared" si="116"/>
        <v>23</v>
      </c>
      <c r="E1329" s="130">
        <v>8</v>
      </c>
      <c r="F1329" s="132" t="e">
        <f t="shared" ca="1" si="112"/>
        <v>#N/A</v>
      </c>
      <c r="J1329" s="132" t="e">
        <f t="shared" ca="1" si="113"/>
        <v>#N/A</v>
      </c>
      <c r="N1329" s="132" t="e">
        <f t="shared" ca="1" si="114"/>
        <v>#N/A</v>
      </c>
      <c r="S1329" s="132" t="e">
        <f t="shared" ca="1" si="115"/>
        <v>#N/A</v>
      </c>
    </row>
    <row r="1330" spans="1:19">
      <c r="A1330" s="130">
        <f t="shared" si="116"/>
        <v>23</v>
      </c>
      <c r="E1330" s="130">
        <v>9</v>
      </c>
      <c r="F1330" s="132" t="e">
        <f t="shared" ca="1" si="112"/>
        <v>#N/A</v>
      </c>
      <c r="J1330" s="132" t="e">
        <f t="shared" ca="1" si="113"/>
        <v>#N/A</v>
      </c>
      <c r="N1330" s="132" t="e">
        <f t="shared" ca="1" si="114"/>
        <v>#N/A</v>
      </c>
      <c r="S1330" s="132" t="e">
        <f t="shared" ca="1" si="115"/>
        <v>#N/A</v>
      </c>
    </row>
    <row r="1331" spans="1:19">
      <c r="A1331" s="130">
        <f t="shared" si="116"/>
        <v>23</v>
      </c>
      <c r="E1331" s="130">
        <v>10</v>
      </c>
      <c r="F1331" s="132" t="e">
        <f t="shared" ca="1" si="112"/>
        <v>#N/A</v>
      </c>
      <c r="N1331" s="132" t="e">
        <f t="shared" ca="1" si="114"/>
        <v>#N/A</v>
      </c>
      <c r="S1331" s="132" t="e">
        <f t="shared" ca="1" si="115"/>
        <v>#N/A</v>
      </c>
    </row>
    <row r="1332" spans="1:19">
      <c r="A1332" s="130">
        <f t="shared" si="116"/>
        <v>23</v>
      </c>
      <c r="E1332" s="130">
        <v>11</v>
      </c>
      <c r="F1332" s="132" t="e">
        <f t="shared" ca="1" si="112"/>
        <v>#N/A</v>
      </c>
      <c r="N1332" s="132" t="e">
        <f t="shared" ca="1" si="114"/>
        <v>#N/A</v>
      </c>
      <c r="S1332" s="132" t="e">
        <f t="shared" ca="1" si="115"/>
        <v>#N/A</v>
      </c>
    </row>
    <row r="1333" spans="1:19">
      <c r="A1333" s="130">
        <f t="shared" si="116"/>
        <v>23</v>
      </c>
      <c r="E1333" s="130">
        <v>12</v>
      </c>
      <c r="F1333" s="132" t="e">
        <f t="shared" ca="1" si="112"/>
        <v>#N/A</v>
      </c>
      <c r="N1333" s="132" t="e">
        <f t="shared" ca="1" si="114"/>
        <v>#N/A</v>
      </c>
      <c r="S1333" s="132" t="e">
        <f t="shared" ca="1" si="115"/>
        <v>#N/A</v>
      </c>
    </row>
    <row r="1334" spans="1:19">
      <c r="A1334" s="130">
        <f t="shared" si="116"/>
        <v>23</v>
      </c>
      <c r="E1334" s="130">
        <v>13</v>
      </c>
      <c r="F1334" s="132" t="e">
        <f t="shared" ca="1" si="112"/>
        <v>#N/A</v>
      </c>
      <c r="N1334" s="132" t="e">
        <f t="shared" ca="1" si="114"/>
        <v>#N/A</v>
      </c>
      <c r="S1334" s="132" t="e">
        <f t="shared" ca="1" si="115"/>
        <v>#N/A</v>
      </c>
    </row>
    <row r="1335" spans="1:19">
      <c r="A1335" s="130">
        <f t="shared" si="116"/>
        <v>23</v>
      </c>
      <c r="E1335" s="130">
        <v>14</v>
      </c>
      <c r="F1335" s="132" t="e">
        <f t="shared" ca="1" si="112"/>
        <v>#N/A</v>
      </c>
      <c r="N1335" s="132" t="e">
        <f t="shared" ca="1" si="114"/>
        <v>#N/A</v>
      </c>
      <c r="S1335" s="132" t="e">
        <f t="shared" ca="1" si="115"/>
        <v>#N/A</v>
      </c>
    </row>
    <row r="1336" spans="1:19">
      <c r="A1336" s="130">
        <f t="shared" si="116"/>
        <v>23</v>
      </c>
      <c r="E1336" s="130">
        <v>15</v>
      </c>
      <c r="F1336" s="132" t="e">
        <f t="shared" ca="1" si="112"/>
        <v>#N/A</v>
      </c>
      <c r="N1336" s="132" t="e">
        <f t="shared" ca="1" si="114"/>
        <v>#N/A</v>
      </c>
      <c r="S1336" s="132" t="e">
        <f t="shared" ca="1" si="115"/>
        <v>#N/A</v>
      </c>
    </row>
    <row r="1337" spans="1:19">
      <c r="A1337" s="130">
        <f t="shared" si="116"/>
        <v>23</v>
      </c>
      <c r="E1337" s="130">
        <v>16</v>
      </c>
      <c r="F1337" s="132" t="e">
        <f t="shared" ca="1" si="112"/>
        <v>#N/A</v>
      </c>
      <c r="N1337" s="132" t="e">
        <f t="shared" ca="1" si="114"/>
        <v>#N/A</v>
      </c>
      <c r="S1337" s="132" t="e">
        <f t="shared" ca="1" si="115"/>
        <v>#N/A</v>
      </c>
    </row>
    <row r="1338" spans="1:19">
      <c r="A1338" s="130">
        <f t="shared" si="116"/>
        <v>23</v>
      </c>
      <c r="E1338" s="130">
        <v>17</v>
      </c>
      <c r="F1338" s="132" t="e">
        <f t="shared" ca="1" si="112"/>
        <v>#N/A</v>
      </c>
      <c r="N1338" s="132" t="e">
        <f t="shared" ca="1" si="114"/>
        <v>#N/A</v>
      </c>
      <c r="S1338" s="132" t="e">
        <f t="shared" ca="1" si="115"/>
        <v>#N/A</v>
      </c>
    </row>
    <row r="1339" spans="1:19">
      <c r="A1339" s="130">
        <f t="shared" si="116"/>
        <v>23</v>
      </c>
      <c r="E1339" s="130">
        <v>18</v>
      </c>
      <c r="F1339" s="132" t="e">
        <f t="shared" ca="1" si="112"/>
        <v>#N/A</v>
      </c>
      <c r="N1339" s="132" t="e">
        <f t="shared" ca="1" si="114"/>
        <v>#N/A</v>
      </c>
      <c r="S1339" s="132" t="e">
        <f t="shared" ca="1" si="115"/>
        <v>#N/A</v>
      </c>
    </row>
    <row r="1340" spans="1:19">
      <c r="A1340" s="130">
        <f t="shared" si="116"/>
        <v>23</v>
      </c>
      <c r="E1340" s="130">
        <v>19</v>
      </c>
      <c r="F1340" s="132" t="e">
        <f t="shared" ca="1" si="112"/>
        <v>#N/A</v>
      </c>
      <c r="N1340" s="132" t="e">
        <f t="shared" ca="1" si="114"/>
        <v>#N/A</v>
      </c>
      <c r="S1340" s="132" t="e">
        <f t="shared" ca="1" si="115"/>
        <v>#N/A</v>
      </c>
    </row>
    <row r="1341" spans="1:19">
      <c r="A1341" s="130">
        <f t="shared" si="116"/>
        <v>23</v>
      </c>
      <c r="E1341" s="130">
        <v>20</v>
      </c>
      <c r="F1341" s="132" t="e">
        <f t="shared" ca="1" si="112"/>
        <v>#N/A</v>
      </c>
      <c r="N1341" s="132" t="e">
        <f t="shared" ca="1" si="114"/>
        <v>#N/A</v>
      </c>
      <c r="S1341" s="132" t="e">
        <f t="shared" ca="1" si="115"/>
        <v>#N/A</v>
      </c>
    </row>
    <row r="1342" spans="1:19">
      <c r="A1342" s="130">
        <f t="shared" si="116"/>
        <v>23</v>
      </c>
      <c r="E1342" s="130">
        <v>21</v>
      </c>
      <c r="F1342" s="132" t="e">
        <f t="shared" ca="1" si="112"/>
        <v>#N/A</v>
      </c>
      <c r="N1342" s="132" t="e">
        <f t="shared" ca="1" si="114"/>
        <v>#N/A</v>
      </c>
      <c r="S1342" s="132" t="e">
        <f t="shared" ca="1" si="115"/>
        <v>#N/A</v>
      </c>
    </row>
    <row r="1343" spans="1:19">
      <c r="A1343" s="130">
        <f t="shared" si="116"/>
        <v>23</v>
      </c>
      <c r="E1343" s="130">
        <v>22</v>
      </c>
      <c r="F1343" s="132" t="e">
        <f t="shared" ca="1" si="112"/>
        <v>#N/A</v>
      </c>
      <c r="N1343" s="132" t="e">
        <f t="shared" ca="1" si="114"/>
        <v>#N/A</v>
      </c>
      <c r="S1343" s="132" t="e">
        <f t="shared" ca="1" si="115"/>
        <v>#N/A</v>
      </c>
    </row>
    <row r="1344" spans="1:19">
      <c r="A1344" s="130">
        <f t="shared" si="116"/>
        <v>23</v>
      </c>
      <c r="E1344" s="130">
        <v>23</v>
      </c>
      <c r="F1344" s="132" t="e">
        <f t="shared" ca="1" si="112"/>
        <v>#N/A</v>
      </c>
      <c r="N1344" s="132" t="e">
        <f t="shared" ca="1" si="114"/>
        <v>#N/A</v>
      </c>
      <c r="S1344" s="132" t="e">
        <f t="shared" ca="1" si="115"/>
        <v>#N/A</v>
      </c>
    </row>
    <row r="1345" spans="1:19">
      <c r="A1345" s="130">
        <f t="shared" si="116"/>
        <v>23</v>
      </c>
      <c r="E1345" s="130">
        <v>24</v>
      </c>
      <c r="S1345" s="132" t="e">
        <f t="shared" ca="1" si="115"/>
        <v>#N/A</v>
      </c>
    </row>
    <row r="1346" spans="1:19">
      <c r="A1346" s="130">
        <f t="shared" si="116"/>
        <v>23</v>
      </c>
      <c r="E1346" s="130">
        <v>25</v>
      </c>
      <c r="S1346" s="132" t="e">
        <f t="shared" ca="1" si="115"/>
        <v>#N/A</v>
      </c>
    </row>
    <row r="1347" spans="1:19">
      <c r="A1347" s="130">
        <f t="shared" si="116"/>
        <v>23</v>
      </c>
      <c r="E1347" s="130">
        <v>26</v>
      </c>
      <c r="S1347" s="132" t="e">
        <f t="shared" ca="1" si="115"/>
        <v>#N/A</v>
      </c>
    </row>
    <row r="1348" spans="1:19">
      <c r="A1348" s="130">
        <f t="shared" si="116"/>
        <v>23</v>
      </c>
      <c r="E1348" s="130">
        <v>27</v>
      </c>
      <c r="S1348" s="132" t="e">
        <f t="shared" ca="1" si="115"/>
        <v>#N/A</v>
      </c>
    </row>
    <row r="1349" spans="1:19">
      <c r="A1349" s="130">
        <f t="shared" si="116"/>
        <v>23</v>
      </c>
      <c r="E1349" s="130">
        <v>28</v>
      </c>
      <c r="S1349" s="132" t="e">
        <f t="shared" ca="1" si="115"/>
        <v>#N/A</v>
      </c>
    </row>
    <row r="1350" spans="1:19">
      <c r="A1350" s="130">
        <f t="shared" si="116"/>
        <v>23</v>
      </c>
      <c r="E1350" s="130">
        <v>29</v>
      </c>
      <c r="S1350" s="132" t="e">
        <f t="shared" ca="1" si="115"/>
        <v>#N/A</v>
      </c>
    </row>
    <row r="1351" spans="1:19">
      <c r="A1351" s="130">
        <f t="shared" si="116"/>
        <v>23</v>
      </c>
      <c r="E1351" s="130">
        <v>30</v>
      </c>
      <c r="S1351" s="132" t="e">
        <f t="shared" ca="1" si="115"/>
        <v>#N/A</v>
      </c>
    </row>
    <row r="1352" spans="1:19">
      <c r="A1352" s="130">
        <f t="shared" si="116"/>
        <v>23</v>
      </c>
      <c r="E1352" s="130">
        <v>31</v>
      </c>
      <c r="S1352" s="132" t="e">
        <f t="shared" ca="1" si="115"/>
        <v>#N/A</v>
      </c>
    </row>
    <row r="1353" spans="1:19">
      <c r="A1353" s="130">
        <f t="shared" si="116"/>
        <v>23</v>
      </c>
      <c r="E1353" s="130">
        <v>32</v>
      </c>
      <c r="S1353" s="132" t="e">
        <f t="shared" ca="1" si="115"/>
        <v>#N/A</v>
      </c>
    </row>
    <row r="1354" spans="1:19">
      <c r="A1354" s="130">
        <f t="shared" si="116"/>
        <v>23</v>
      </c>
      <c r="E1354" s="130">
        <v>33</v>
      </c>
      <c r="S1354" s="132" t="e">
        <f t="shared" ca="1" si="115"/>
        <v>#N/A</v>
      </c>
    </row>
    <row r="1355" spans="1:19">
      <c r="A1355" s="130">
        <f t="shared" si="116"/>
        <v>23</v>
      </c>
      <c r="E1355" s="130">
        <v>34</v>
      </c>
      <c r="S1355" s="132" t="e">
        <f t="shared" ca="1" si="115"/>
        <v>#N/A</v>
      </c>
    </row>
    <row r="1356" spans="1:19">
      <c r="A1356" s="130">
        <f t="shared" si="116"/>
        <v>23</v>
      </c>
      <c r="E1356" s="130">
        <v>35</v>
      </c>
      <c r="S1356" s="132" t="e">
        <f t="shared" ca="1" si="115"/>
        <v>#N/A</v>
      </c>
    </row>
    <row r="1357" spans="1:19">
      <c r="A1357" s="130">
        <f t="shared" si="116"/>
        <v>23</v>
      </c>
      <c r="E1357" s="130">
        <v>36</v>
      </c>
      <c r="S1357" s="132" t="e">
        <f t="shared" ca="1" si="115"/>
        <v>#N/A</v>
      </c>
    </row>
    <row r="1358" spans="1:19">
      <c r="A1358" s="130">
        <f t="shared" si="116"/>
        <v>23</v>
      </c>
      <c r="E1358" s="130">
        <v>37</v>
      </c>
      <c r="S1358" s="132" t="e">
        <f t="shared" ca="1" si="115"/>
        <v>#N/A</v>
      </c>
    </row>
    <row r="1359" spans="1:19">
      <c r="A1359" s="130">
        <f t="shared" si="116"/>
        <v>23</v>
      </c>
      <c r="E1359" s="130">
        <v>38</v>
      </c>
      <c r="S1359" s="132" t="e">
        <f t="shared" ca="1" si="115"/>
        <v>#N/A</v>
      </c>
    </row>
    <row r="1360" spans="1:19">
      <c r="A1360" s="130">
        <f t="shared" si="116"/>
        <v>23</v>
      </c>
      <c r="E1360" s="130">
        <v>39</v>
      </c>
      <c r="S1360" s="132" t="e">
        <f t="shared" ca="1" si="115"/>
        <v>#N/A</v>
      </c>
    </row>
    <row r="1361" spans="1:19">
      <c r="A1361" s="130">
        <f t="shared" si="116"/>
        <v>23</v>
      </c>
      <c r="E1361" s="130">
        <v>40</v>
      </c>
      <c r="S1361" s="132" t="e">
        <f t="shared" ca="1" si="115"/>
        <v>#N/A</v>
      </c>
    </row>
    <row r="1362" spans="1:19">
      <c r="A1362" s="130">
        <f t="shared" si="116"/>
        <v>23</v>
      </c>
      <c r="E1362" s="130">
        <v>41</v>
      </c>
      <c r="S1362" s="132" t="e">
        <f t="shared" ca="1" si="115"/>
        <v>#N/A</v>
      </c>
    </row>
    <row r="1363" spans="1:19">
      <c r="A1363" s="130">
        <f t="shared" si="116"/>
        <v>23</v>
      </c>
      <c r="E1363" s="130">
        <v>42</v>
      </c>
      <c r="S1363" s="132" t="e">
        <f t="shared" ca="1" si="115"/>
        <v>#N/A</v>
      </c>
    </row>
    <row r="1364" spans="1:19">
      <c r="A1364" s="130">
        <f t="shared" si="116"/>
        <v>23</v>
      </c>
      <c r="E1364" s="130">
        <v>43</v>
      </c>
      <c r="S1364" s="132" t="e">
        <f t="shared" ca="1" si="115"/>
        <v>#N/A</v>
      </c>
    </row>
    <row r="1365" spans="1:19">
      <c r="A1365" s="130">
        <f t="shared" si="116"/>
        <v>23</v>
      </c>
      <c r="E1365" s="130">
        <v>44</v>
      </c>
      <c r="S1365" s="132" t="e">
        <f t="shared" ca="1" si="115"/>
        <v>#N/A</v>
      </c>
    </row>
    <row r="1366" spans="1:19">
      <c r="A1366" s="130">
        <f t="shared" si="116"/>
        <v>23</v>
      </c>
      <c r="E1366" s="130">
        <v>45</v>
      </c>
      <c r="S1366" s="132" t="e">
        <f t="shared" ca="1" si="115"/>
        <v>#N/A</v>
      </c>
    </row>
    <row r="1367" spans="1:19">
      <c r="A1367" s="130">
        <f t="shared" si="116"/>
        <v>23</v>
      </c>
      <c r="E1367" s="130">
        <v>46</v>
      </c>
      <c r="S1367" s="132" t="e">
        <f t="shared" ca="1" si="115"/>
        <v>#N/A</v>
      </c>
    </row>
    <row r="1368" spans="1:19">
      <c r="A1368" s="130">
        <f t="shared" si="116"/>
        <v>23</v>
      </c>
      <c r="E1368" s="130">
        <v>47</v>
      </c>
      <c r="S1368" s="132" t="e">
        <f t="shared" ca="1" si="115"/>
        <v>#N/A</v>
      </c>
    </row>
    <row r="1369" spans="1:19">
      <c r="A1369" s="130">
        <f t="shared" si="116"/>
        <v>23</v>
      </c>
      <c r="E1369" s="130">
        <v>48</v>
      </c>
      <c r="S1369" s="132" t="e">
        <f t="shared" ca="1" si="115"/>
        <v>#N/A</v>
      </c>
    </row>
    <row r="1370" spans="1:19">
      <c r="A1370" s="130">
        <f t="shared" si="116"/>
        <v>23</v>
      </c>
      <c r="E1370" s="130">
        <v>49</v>
      </c>
      <c r="S1370" s="132" t="e">
        <f t="shared" ca="1" si="115"/>
        <v>#N/A</v>
      </c>
    </row>
    <row r="1371" spans="1:19">
      <c r="A1371" s="130">
        <f t="shared" si="116"/>
        <v>23</v>
      </c>
      <c r="E1371" s="130">
        <v>50</v>
      </c>
      <c r="S1371" s="132" t="e">
        <f t="shared" ca="1" si="115"/>
        <v>#N/A</v>
      </c>
    </row>
    <row r="1372" spans="1:19">
      <c r="A1372" s="130">
        <f t="shared" si="116"/>
        <v>23</v>
      </c>
      <c r="E1372" s="130">
        <v>51</v>
      </c>
      <c r="S1372" s="132" t="e">
        <f t="shared" ca="1" si="115"/>
        <v>#N/A</v>
      </c>
    </row>
    <row r="1373" spans="1:19">
      <c r="A1373" s="130">
        <f t="shared" si="116"/>
        <v>23</v>
      </c>
      <c r="E1373" s="130">
        <v>52</v>
      </c>
      <c r="S1373" s="132" t="e">
        <f t="shared" ca="1" si="115"/>
        <v>#N/A</v>
      </c>
    </row>
    <row r="1382" spans="1:21">
      <c r="A1382" s="130">
        <f>(ROW()+58)/60</f>
        <v>24</v>
      </c>
      <c r="B1382" s="131">
        <f ca="1">INDIRECT("select!E"&amp;TEXT($B$1+A1382,"#"))</f>
        <v>0</v>
      </c>
      <c r="C1382" s="130" t="e">
        <f ca="1">VLOOKUP(B1382,$A$3181:$D$3190,4,0)</f>
        <v>#N/A</v>
      </c>
      <c r="D1382" s="130" t="e">
        <f ca="1">VLOOKUP(B1382,$A$3181:$D$3190,3,0)</f>
        <v>#N/A</v>
      </c>
      <c r="E1382" s="130">
        <v>1</v>
      </c>
      <c r="F1382" s="132" t="e">
        <f t="shared" ref="F1382:F1404" ca="1" si="117">IF(E1382&lt;=INDIRECT("D$"&amp;TEXT(ROW()-E1382+1,"#")),INDIRECT("E$"&amp;TEXT($F$1+INDIRECT("C$"&amp;TEXT(ROW()-E1382+1,"#"))+E1382-1,"#")),"")</f>
        <v>#N/A</v>
      </c>
      <c r="G1382" s="131">
        <f ca="1">INDIRECT("select!G"&amp;TEXT($B$1+A1382,"#"))</f>
        <v>0</v>
      </c>
      <c r="H1382" s="130" t="e">
        <f ca="1">VLOOKUP(G1382,E$3181:G$3219,3,0)</f>
        <v>#N/A</v>
      </c>
      <c r="I1382" s="130" t="e">
        <f ca="1">VLOOKUP(G1382,E$3181:G$3219,2,0)</f>
        <v>#N/A</v>
      </c>
      <c r="J1382" s="132" t="e">
        <f t="shared" ref="J1382:J1390" ca="1" si="118">IF(E1382&lt;=INDIRECT("I$"&amp;TEXT(ROW()-E1382+1,"#")),INDIRECT("H$"&amp;TEXT($F$1+INDIRECT("H$"&amp;TEXT(ROW()-E1382+1,"#"))+E1382-1,"#")),"")</f>
        <v>#N/A</v>
      </c>
      <c r="K1382" s="133">
        <f ca="1">INDIRECT("select!H"&amp;TEXT($B$1+A1382,"#"))</f>
        <v>0</v>
      </c>
      <c r="L1382" s="130" t="e">
        <f ca="1">VLOOKUP(K1382,H$3181:J$3287,3,0)</f>
        <v>#N/A</v>
      </c>
      <c r="M1382" s="130" t="e">
        <f ca="1">VLOOKUP(K1382,H$3181:J$3287,2,0)</f>
        <v>#N/A</v>
      </c>
      <c r="N1382" s="132" t="e">
        <f t="shared" ref="N1382:N1404" ca="1" si="119">IF(E1382&lt;=INDIRECT("M$"&amp;TEXT(ROW()-E1382+1,"#")),INDIRECT("K$"&amp;TEXT($F$1+INDIRECT("L$"&amp;TEXT(ROW()-E1382+1,"#"))+E1382-1,"#")),"")</f>
        <v>#N/A</v>
      </c>
      <c r="O1382" s="133">
        <f ca="1">INDIRECT("select!I"&amp;TEXT($B$1+A1382,"#"))</f>
        <v>0</v>
      </c>
      <c r="Q1382" s="130" t="e">
        <f ca="1">VLOOKUP(O1382,K$3181:O$3570,5,0)</f>
        <v>#N/A</v>
      </c>
      <c r="R1382" s="130" t="e">
        <f ca="1">VLOOKUP(O1382,K$3181:O$3570,4,0)</f>
        <v>#N/A</v>
      </c>
      <c r="S1382" s="132" t="e">
        <f t="shared" ref="S1382:S1433" ca="1" si="120">IF(E1382&lt;=INDIRECT("R$"&amp;TEXT(ROW()-E1382+1,"#")),INDIRECT("P$"&amp;TEXT($F$1+INDIRECT("Q$"&amp;TEXT(ROW()-E1382+1,"#"))+E1382-1,"#")),"")</f>
        <v>#N/A</v>
      </c>
      <c r="T1382" s="130" t="str">
        <f ca="1">IFERROR(VLOOKUP(O1382,K$3181:O$3570,2,0),"")</f>
        <v/>
      </c>
      <c r="U1382">
        <f ca="1">IFERROR(VLOOKUP(O1382,K$3181:O$3570,3,0),0)</f>
        <v>0</v>
      </c>
    </row>
    <row r="1383" spans="1:21">
      <c r="A1383" s="130">
        <f t="shared" ref="A1383:A1433" si="121">A1382</f>
        <v>24</v>
      </c>
      <c r="E1383" s="130">
        <v>2</v>
      </c>
      <c r="F1383" s="132" t="e">
        <f t="shared" ca="1" si="117"/>
        <v>#N/A</v>
      </c>
      <c r="J1383" s="132" t="e">
        <f t="shared" ca="1" si="118"/>
        <v>#N/A</v>
      </c>
      <c r="N1383" s="132" t="e">
        <f t="shared" ca="1" si="119"/>
        <v>#N/A</v>
      </c>
      <c r="S1383" s="132" t="e">
        <f t="shared" ca="1" si="120"/>
        <v>#N/A</v>
      </c>
    </row>
    <row r="1384" spans="1:21">
      <c r="A1384" s="130">
        <f t="shared" si="121"/>
        <v>24</v>
      </c>
      <c r="E1384" s="130">
        <v>3</v>
      </c>
      <c r="F1384" s="132" t="e">
        <f t="shared" ca="1" si="117"/>
        <v>#N/A</v>
      </c>
      <c r="J1384" s="132" t="e">
        <f t="shared" ca="1" si="118"/>
        <v>#N/A</v>
      </c>
      <c r="N1384" s="132" t="e">
        <f t="shared" ca="1" si="119"/>
        <v>#N/A</v>
      </c>
      <c r="S1384" s="132" t="e">
        <f t="shared" ca="1" si="120"/>
        <v>#N/A</v>
      </c>
    </row>
    <row r="1385" spans="1:21">
      <c r="A1385" s="130">
        <f t="shared" si="121"/>
        <v>24</v>
      </c>
      <c r="E1385" s="130">
        <v>4</v>
      </c>
      <c r="F1385" s="132" t="e">
        <f t="shared" ca="1" si="117"/>
        <v>#N/A</v>
      </c>
      <c r="J1385" s="132" t="e">
        <f t="shared" ca="1" si="118"/>
        <v>#N/A</v>
      </c>
      <c r="N1385" s="132" t="e">
        <f t="shared" ca="1" si="119"/>
        <v>#N/A</v>
      </c>
      <c r="S1385" s="132" t="e">
        <f t="shared" ca="1" si="120"/>
        <v>#N/A</v>
      </c>
    </row>
    <row r="1386" spans="1:21">
      <c r="A1386" s="130">
        <f t="shared" si="121"/>
        <v>24</v>
      </c>
      <c r="E1386" s="130">
        <v>5</v>
      </c>
      <c r="F1386" s="132" t="e">
        <f t="shared" ca="1" si="117"/>
        <v>#N/A</v>
      </c>
      <c r="J1386" s="132" t="e">
        <f t="shared" ca="1" si="118"/>
        <v>#N/A</v>
      </c>
      <c r="N1386" s="132" t="e">
        <f t="shared" ca="1" si="119"/>
        <v>#N/A</v>
      </c>
      <c r="S1386" s="132" t="e">
        <f t="shared" ca="1" si="120"/>
        <v>#N/A</v>
      </c>
    </row>
    <row r="1387" spans="1:21">
      <c r="A1387" s="130">
        <f t="shared" si="121"/>
        <v>24</v>
      </c>
      <c r="E1387" s="130">
        <v>6</v>
      </c>
      <c r="F1387" s="132" t="e">
        <f t="shared" ca="1" si="117"/>
        <v>#N/A</v>
      </c>
      <c r="J1387" s="132" t="e">
        <f t="shared" ca="1" si="118"/>
        <v>#N/A</v>
      </c>
      <c r="N1387" s="132" t="e">
        <f t="shared" ca="1" si="119"/>
        <v>#N/A</v>
      </c>
      <c r="S1387" s="132" t="e">
        <f t="shared" ca="1" si="120"/>
        <v>#N/A</v>
      </c>
    </row>
    <row r="1388" spans="1:21">
      <c r="A1388" s="130">
        <f t="shared" si="121"/>
        <v>24</v>
      </c>
      <c r="E1388" s="130">
        <v>7</v>
      </c>
      <c r="F1388" s="132" t="e">
        <f t="shared" ca="1" si="117"/>
        <v>#N/A</v>
      </c>
      <c r="J1388" s="132" t="e">
        <f t="shared" ca="1" si="118"/>
        <v>#N/A</v>
      </c>
      <c r="N1388" s="132" t="e">
        <f t="shared" ca="1" si="119"/>
        <v>#N/A</v>
      </c>
      <c r="S1388" s="132" t="e">
        <f t="shared" ca="1" si="120"/>
        <v>#N/A</v>
      </c>
    </row>
    <row r="1389" spans="1:21">
      <c r="A1389" s="130">
        <f t="shared" si="121"/>
        <v>24</v>
      </c>
      <c r="E1389" s="130">
        <v>8</v>
      </c>
      <c r="F1389" s="132" t="e">
        <f t="shared" ca="1" si="117"/>
        <v>#N/A</v>
      </c>
      <c r="J1389" s="132" t="e">
        <f t="shared" ca="1" si="118"/>
        <v>#N/A</v>
      </c>
      <c r="N1389" s="132" t="e">
        <f t="shared" ca="1" si="119"/>
        <v>#N/A</v>
      </c>
      <c r="S1389" s="132" t="e">
        <f t="shared" ca="1" si="120"/>
        <v>#N/A</v>
      </c>
    </row>
    <row r="1390" spans="1:21">
      <c r="A1390" s="130">
        <f t="shared" si="121"/>
        <v>24</v>
      </c>
      <c r="E1390" s="130">
        <v>9</v>
      </c>
      <c r="F1390" s="132" t="e">
        <f t="shared" ca="1" si="117"/>
        <v>#N/A</v>
      </c>
      <c r="J1390" s="132" t="e">
        <f t="shared" ca="1" si="118"/>
        <v>#N/A</v>
      </c>
      <c r="N1390" s="132" t="e">
        <f t="shared" ca="1" si="119"/>
        <v>#N/A</v>
      </c>
      <c r="S1390" s="132" t="e">
        <f t="shared" ca="1" si="120"/>
        <v>#N/A</v>
      </c>
    </row>
    <row r="1391" spans="1:21">
      <c r="A1391" s="130">
        <f t="shared" si="121"/>
        <v>24</v>
      </c>
      <c r="E1391" s="130">
        <v>10</v>
      </c>
      <c r="F1391" s="132" t="e">
        <f t="shared" ca="1" si="117"/>
        <v>#N/A</v>
      </c>
      <c r="N1391" s="132" t="e">
        <f t="shared" ca="1" si="119"/>
        <v>#N/A</v>
      </c>
      <c r="S1391" s="132" t="e">
        <f t="shared" ca="1" si="120"/>
        <v>#N/A</v>
      </c>
    </row>
    <row r="1392" spans="1:21">
      <c r="A1392" s="130">
        <f t="shared" si="121"/>
        <v>24</v>
      </c>
      <c r="E1392" s="130">
        <v>11</v>
      </c>
      <c r="F1392" s="132" t="e">
        <f t="shared" ca="1" si="117"/>
        <v>#N/A</v>
      </c>
      <c r="N1392" s="132" t="e">
        <f t="shared" ca="1" si="119"/>
        <v>#N/A</v>
      </c>
      <c r="S1392" s="132" t="e">
        <f t="shared" ca="1" si="120"/>
        <v>#N/A</v>
      </c>
    </row>
    <row r="1393" spans="1:19">
      <c r="A1393" s="130">
        <f t="shared" si="121"/>
        <v>24</v>
      </c>
      <c r="E1393" s="130">
        <v>12</v>
      </c>
      <c r="F1393" s="132" t="e">
        <f t="shared" ca="1" si="117"/>
        <v>#N/A</v>
      </c>
      <c r="N1393" s="132" t="e">
        <f t="shared" ca="1" si="119"/>
        <v>#N/A</v>
      </c>
      <c r="S1393" s="132" t="e">
        <f t="shared" ca="1" si="120"/>
        <v>#N/A</v>
      </c>
    </row>
    <row r="1394" spans="1:19">
      <c r="A1394" s="130">
        <f t="shared" si="121"/>
        <v>24</v>
      </c>
      <c r="E1394" s="130">
        <v>13</v>
      </c>
      <c r="F1394" s="132" t="e">
        <f t="shared" ca="1" si="117"/>
        <v>#N/A</v>
      </c>
      <c r="N1394" s="132" t="e">
        <f t="shared" ca="1" si="119"/>
        <v>#N/A</v>
      </c>
      <c r="S1394" s="132" t="e">
        <f t="shared" ca="1" si="120"/>
        <v>#N/A</v>
      </c>
    </row>
    <row r="1395" spans="1:19">
      <c r="A1395" s="130">
        <f t="shared" si="121"/>
        <v>24</v>
      </c>
      <c r="E1395" s="130">
        <v>14</v>
      </c>
      <c r="F1395" s="132" t="e">
        <f t="shared" ca="1" si="117"/>
        <v>#N/A</v>
      </c>
      <c r="N1395" s="132" t="e">
        <f t="shared" ca="1" si="119"/>
        <v>#N/A</v>
      </c>
      <c r="S1395" s="132" t="e">
        <f t="shared" ca="1" si="120"/>
        <v>#N/A</v>
      </c>
    </row>
    <row r="1396" spans="1:19">
      <c r="A1396" s="130">
        <f t="shared" si="121"/>
        <v>24</v>
      </c>
      <c r="E1396" s="130">
        <v>15</v>
      </c>
      <c r="F1396" s="132" t="e">
        <f t="shared" ca="1" si="117"/>
        <v>#N/A</v>
      </c>
      <c r="N1396" s="132" t="e">
        <f t="shared" ca="1" si="119"/>
        <v>#N/A</v>
      </c>
      <c r="S1396" s="132" t="e">
        <f t="shared" ca="1" si="120"/>
        <v>#N/A</v>
      </c>
    </row>
    <row r="1397" spans="1:19">
      <c r="A1397" s="130">
        <f t="shared" si="121"/>
        <v>24</v>
      </c>
      <c r="E1397" s="130">
        <v>16</v>
      </c>
      <c r="F1397" s="132" t="e">
        <f t="shared" ca="1" si="117"/>
        <v>#N/A</v>
      </c>
      <c r="N1397" s="132" t="e">
        <f t="shared" ca="1" si="119"/>
        <v>#N/A</v>
      </c>
      <c r="S1397" s="132" t="e">
        <f t="shared" ca="1" si="120"/>
        <v>#N/A</v>
      </c>
    </row>
    <row r="1398" spans="1:19">
      <c r="A1398" s="130">
        <f t="shared" si="121"/>
        <v>24</v>
      </c>
      <c r="E1398" s="130">
        <v>17</v>
      </c>
      <c r="F1398" s="132" t="e">
        <f t="shared" ca="1" si="117"/>
        <v>#N/A</v>
      </c>
      <c r="N1398" s="132" t="e">
        <f t="shared" ca="1" si="119"/>
        <v>#N/A</v>
      </c>
      <c r="S1398" s="132" t="e">
        <f t="shared" ca="1" si="120"/>
        <v>#N/A</v>
      </c>
    </row>
    <row r="1399" spans="1:19">
      <c r="A1399" s="130">
        <f t="shared" si="121"/>
        <v>24</v>
      </c>
      <c r="E1399" s="130">
        <v>18</v>
      </c>
      <c r="F1399" s="132" t="e">
        <f t="shared" ca="1" si="117"/>
        <v>#N/A</v>
      </c>
      <c r="N1399" s="132" t="e">
        <f t="shared" ca="1" si="119"/>
        <v>#N/A</v>
      </c>
      <c r="S1399" s="132" t="e">
        <f t="shared" ca="1" si="120"/>
        <v>#N/A</v>
      </c>
    </row>
    <row r="1400" spans="1:19">
      <c r="A1400" s="130">
        <f t="shared" si="121"/>
        <v>24</v>
      </c>
      <c r="E1400" s="130">
        <v>19</v>
      </c>
      <c r="F1400" s="132" t="e">
        <f t="shared" ca="1" si="117"/>
        <v>#N/A</v>
      </c>
      <c r="N1400" s="132" t="e">
        <f t="shared" ca="1" si="119"/>
        <v>#N/A</v>
      </c>
      <c r="S1400" s="132" t="e">
        <f t="shared" ca="1" si="120"/>
        <v>#N/A</v>
      </c>
    </row>
    <row r="1401" spans="1:19">
      <c r="A1401" s="130">
        <f t="shared" si="121"/>
        <v>24</v>
      </c>
      <c r="E1401" s="130">
        <v>20</v>
      </c>
      <c r="F1401" s="132" t="e">
        <f t="shared" ca="1" si="117"/>
        <v>#N/A</v>
      </c>
      <c r="N1401" s="132" t="e">
        <f t="shared" ca="1" si="119"/>
        <v>#N/A</v>
      </c>
      <c r="S1401" s="132" t="e">
        <f t="shared" ca="1" si="120"/>
        <v>#N/A</v>
      </c>
    </row>
    <row r="1402" spans="1:19">
      <c r="A1402" s="130">
        <f t="shared" si="121"/>
        <v>24</v>
      </c>
      <c r="E1402" s="130">
        <v>21</v>
      </c>
      <c r="F1402" s="132" t="e">
        <f t="shared" ca="1" si="117"/>
        <v>#N/A</v>
      </c>
      <c r="N1402" s="132" t="e">
        <f t="shared" ca="1" si="119"/>
        <v>#N/A</v>
      </c>
      <c r="S1402" s="132" t="e">
        <f t="shared" ca="1" si="120"/>
        <v>#N/A</v>
      </c>
    </row>
    <row r="1403" spans="1:19">
      <c r="A1403" s="130">
        <f t="shared" si="121"/>
        <v>24</v>
      </c>
      <c r="E1403" s="130">
        <v>22</v>
      </c>
      <c r="F1403" s="132" t="e">
        <f t="shared" ca="1" si="117"/>
        <v>#N/A</v>
      </c>
      <c r="N1403" s="132" t="e">
        <f t="shared" ca="1" si="119"/>
        <v>#N/A</v>
      </c>
      <c r="S1403" s="132" t="e">
        <f t="shared" ca="1" si="120"/>
        <v>#N/A</v>
      </c>
    </row>
    <row r="1404" spans="1:19">
      <c r="A1404" s="130">
        <f t="shared" si="121"/>
        <v>24</v>
      </c>
      <c r="E1404" s="130">
        <v>23</v>
      </c>
      <c r="F1404" s="132" t="e">
        <f t="shared" ca="1" si="117"/>
        <v>#N/A</v>
      </c>
      <c r="N1404" s="132" t="e">
        <f t="shared" ca="1" si="119"/>
        <v>#N/A</v>
      </c>
      <c r="S1404" s="132" t="e">
        <f t="shared" ca="1" si="120"/>
        <v>#N/A</v>
      </c>
    </row>
    <row r="1405" spans="1:19">
      <c r="A1405" s="130">
        <f t="shared" si="121"/>
        <v>24</v>
      </c>
      <c r="E1405" s="130">
        <v>24</v>
      </c>
      <c r="S1405" s="132" t="e">
        <f t="shared" ca="1" si="120"/>
        <v>#N/A</v>
      </c>
    </row>
    <row r="1406" spans="1:19">
      <c r="A1406" s="130">
        <f t="shared" si="121"/>
        <v>24</v>
      </c>
      <c r="E1406" s="130">
        <v>25</v>
      </c>
      <c r="S1406" s="132" t="e">
        <f t="shared" ca="1" si="120"/>
        <v>#N/A</v>
      </c>
    </row>
    <row r="1407" spans="1:19">
      <c r="A1407" s="130">
        <f t="shared" si="121"/>
        <v>24</v>
      </c>
      <c r="E1407" s="130">
        <v>26</v>
      </c>
      <c r="S1407" s="132" t="e">
        <f t="shared" ca="1" si="120"/>
        <v>#N/A</v>
      </c>
    </row>
    <row r="1408" spans="1:19">
      <c r="A1408" s="130">
        <f t="shared" si="121"/>
        <v>24</v>
      </c>
      <c r="E1408" s="130">
        <v>27</v>
      </c>
      <c r="S1408" s="132" t="e">
        <f t="shared" ca="1" si="120"/>
        <v>#N/A</v>
      </c>
    </row>
    <row r="1409" spans="1:19">
      <c r="A1409" s="130">
        <f t="shared" si="121"/>
        <v>24</v>
      </c>
      <c r="E1409" s="130">
        <v>28</v>
      </c>
      <c r="S1409" s="132" t="e">
        <f t="shared" ca="1" si="120"/>
        <v>#N/A</v>
      </c>
    </row>
    <row r="1410" spans="1:19">
      <c r="A1410" s="130">
        <f t="shared" si="121"/>
        <v>24</v>
      </c>
      <c r="E1410" s="130">
        <v>29</v>
      </c>
      <c r="S1410" s="132" t="e">
        <f t="shared" ca="1" si="120"/>
        <v>#N/A</v>
      </c>
    </row>
    <row r="1411" spans="1:19">
      <c r="A1411" s="130">
        <f t="shared" si="121"/>
        <v>24</v>
      </c>
      <c r="E1411" s="130">
        <v>30</v>
      </c>
      <c r="S1411" s="132" t="e">
        <f t="shared" ca="1" si="120"/>
        <v>#N/A</v>
      </c>
    </row>
    <row r="1412" spans="1:19">
      <c r="A1412" s="130">
        <f t="shared" si="121"/>
        <v>24</v>
      </c>
      <c r="E1412" s="130">
        <v>31</v>
      </c>
      <c r="S1412" s="132" t="e">
        <f t="shared" ca="1" si="120"/>
        <v>#N/A</v>
      </c>
    </row>
    <row r="1413" spans="1:19">
      <c r="A1413" s="130">
        <f t="shared" si="121"/>
        <v>24</v>
      </c>
      <c r="E1413" s="130">
        <v>32</v>
      </c>
      <c r="S1413" s="132" t="e">
        <f t="shared" ca="1" si="120"/>
        <v>#N/A</v>
      </c>
    </row>
    <row r="1414" spans="1:19">
      <c r="A1414" s="130">
        <f t="shared" si="121"/>
        <v>24</v>
      </c>
      <c r="E1414" s="130">
        <v>33</v>
      </c>
      <c r="S1414" s="132" t="e">
        <f t="shared" ca="1" si="120"/>
        <v>#N/A</v>
      </c>
    </row>
    <row r="1415" spans="1:19">
      <c r="A1415" s="130">
        <f t="shared" si="121"/>
        <v>24</v>
      </c>
      <c r="E1415" s="130">
        <v>34</v>
      </c>
      <c r="S1415" s="132" t="e">
        <f t="shared" ca="1" si="120"/>
        <v>#N/A</v>
      </c>
    </row>
    <row r="1416" spans="1:19">
      <c r="A1416" s="130">
        <f t="shared" si="121"/>
        <v>24</v>
      </c>
      <c r="E1416" s="130">
        <v>35</v>
      </c>
      <c r="S1416" s="132" t="e">
        <f t="shared" ca="1" si="120"/>
        <v>#N/A</v>
      </c>
    </row>
    <row r="1417" spans="1:19">
      <c r="A1417" s="130">
        <f t="shared" si="121"/>
        <v>24</v>
      </c>
      <c r="E1417" s="130">
        <v>36</v>
      </c>
      <c r="S1417" s="132" t="e">
        <f t="shared" ca="1" si="120"/>
        <v>#N/A</v>
      </c>
    </row>
    <row r="1418" spans="1:19">
      <c r="A1418" s="130">
        <f t="shared" si="121"/>
        <v>24</v>
      </c>
      <c r="E1418" s="130">
        <v>37</v>
      </c>
      <c r="S1418" s="132" t="e">
        <f t="shared" ca="1" si="120"/>
        <v>#N/A</v>
      </c>
    </row>
    <row r="1419" spans="1:19">
      <c r="A1419" s="130">
        <f t="shared" si="121"/>
        <v>24</v>
      </c>
      <c r="E1419" s="130">
        <v>38</v>
      </c>
      <c r="S1419" s="132" t="e">
        <f t="shared" ca="1" si="120"/>
        <v>#N/A</v>
      </c>
    </row>
    <row r="1420" spans="1:19">
      <c r="A1420" s="130">
        <f t="shared" si="121"/>
        <v>24</v>
      </c>
      <c r="E1420" s="130">
        <v>39</v>
      </c>
      <c r="S1420" s="132" t="e">
        <f t="shared" ca="1" si="120"/>
        <v>#N/A</v>
      </c>
    </row>
    <row r="1421" spans="1:19">
      <c r="A1421" s="130">
        <f t="shared" si="121"/>
        <v>24</v>
      </c>
      <c r="E1421" s="130">
        <v>40</v>
      </c>
      <c r="S1421" s="132" t="e">
        <f t="shared" ca="1" si="120"/>
        <v>#N/A</v>
      </c>
    </row>
    <row r="1422" spans="1:19">
      <c r="A1422" s="130">
        <f t="shared" si="121"/>
        <v>24</v>
      </c>
      <c r="E1422" s="130">
        <v>41</v>
      </c>
      <c r="S1422" s="132" t="e">
        <f t="shared" ca="1" si="120"/>
        <v>#N/A</v>
      </c>
    </row>
    <row r="1423" spans="1:19">
      <c r="A1423" s="130">
        <f t="shared" si="121"/>
        <v>24</v>
      </c>
      <c r="E1423" s="130">
        <v>42</v>
      </c>
      <c r="S1423" s="132" t="e">
        <f t="shared" ca="1" si="120"/>
        <v>#N/A</v>
      </c>
    </row>
    <row r="1424" spans="1:19">
      <c r="A1424" s="130">
        <f t="shared" si="121"/>
        <v>24</v>
      </c>
      <c r="E1424" s="130">
        <v>43</v>
      </c>
      <c r="S1424" s="132" t="e">
        <f t="shared" ca="1" si="120"/>
        <v>#N/A</v>
      </c>
    </row>
    <row r="1425" spans="1:19">
      <c r="A1425" s="130">
        <f t="shared" si="121"/>
        <v>24</v>
      </c>
      <c r="E1425" s="130">
        <v>44</v>
      </c>
      <c r="S1425" s="132" t="e">
        <f t="shared" ca="1" si="120"/>
        <v>#N/A</v>
      </c>
    </row>
    <row r="1426" spans="1:19">
      <c r="A1426" s="130">
        <f t="shared" si="121"/>
        <v>24</v>
      </c>
      <c r="E1426" s="130">
        <v>45</v>
      </c>
      <c r="S1426" s="132" t="e">
        <f t="shared" ca="1" si="120"/>
        <v>#N/A</v>
      </c>
    </row>
    <row r="1427" spans="1:19">
      <c r="A1427" s="130">
        <f t="shared" si="121"/>
        <v>24</v>
      </c>
      <c r="E1427" s="130">
        <v>46</v>
      </c>
      <c r="S1427" s="132" t="e">
        <f t="shared" ca="1" si="120"/>
        <v>#N/A</v>
      </c>
    </row>
    <row r="1428" spans="1:19">
      <c r="A1428" s="130">
        <f t="shared" si="121"/>
        <v>24</v>
      </c>
      <c r="E1428" s="130">
        <v>47</v>
      </c>
      <c r="S1428" s="132" t="e">
        <f t="shared" ca="1" si="120"/>
        <v>#N/A</v>
      </c>
    </row>
    <row r="1429" spans="1:19">
      <c r="A1429" s="130">
        <f t="shared" si="121"/>
        <v>24</v>
      </c>
      <c r="E1429" s="130">
        <v>48</v>
      </c>
      <c r="S1429" s="132" t="e">
        <f t="shared" ca="1" si="120"/>
        <v>#N/A</v>
      </c>
    </row>
    <row r="1430" spans="1:19">
      <c r="A1430" s="130">
        <f t="shared" si="121"/>
        <v>24</v>
      </c>
      <c r="E1430" s="130">
        <v>49</v>
      </c>
      <c r="S1430" s="132" t="e">
        <f t="shared" ca="1" si="120"/>
        <v>#N/A</v>
      </c>
    </row>
    <row r="1431" spans="1:19">
      <c r="A1431" s="130">
        <f t="shared" si="121"/>
        <v>24</v>
      </c>
      <c r="E1431" s="130">
        <v>50</v>
      </c>
      <c r="S1431" s="132" t="e">
        <f t="shared" ca="1" si="120"/>
        <v>#N/A</v>
      </c>
    </row>
    <row r="1432" spans="1:19">
      <c r="A1432" s="130">
        <f t="shared" si="121"/>
        <v>24</v>
      </c>
      <c r="E1432" s="130">
        <v>51</v>
      </c>
      <c r="S1432" s="132" t="e">
        <f t="shared" ca="1" si="120"/>
        <v>#N/A</v>
      </c>
    </row>
    <row r="1433" spans="1:19">
      <c r="A1433" s="130">
        <f t="shared" si="121"/>
        <v>24</v>
      </c>
      <c r="E1433" s="130">
        <v>52</v>
      </c>
      <c r="S1433" s="132" t="e">
        <f t="shared" ca="1" si="120"/>
        <v>#N/A</v>
      </c>
    </row>
    <row r="1442" spans="1:21">
      <c r="A1442" s="130">
        <f>(ROW()+58)/60</f>
        <v>25</v>
      </c>
      <c r="B1442" s="131">
        <f ca="1">INDIRECT("select!E"&amp;TEXT($B$1+A1442,"#"))</f>
        <v>0</v>
      </c>
      <c r="C1442" s="130" t="e">
        <f ca="1">VLOOKUP(B1442,$A$3181:$D$3190,4,0)</f>
        <v>#N/A</v>
      </c>
      <c r="D1442" s="130" t="e">
        <f ca="1">VLOOKUP(B1442,$A$3181:$D$3190,3,0)</f>
        <v>#N/A</v>
      </c>
      <c r="E1442" s="130">
        <v>1</v>
      </c>
      <c r="F1442" s="132" t="e">
        <f t="shared" ref="F1442:F1464" ca="1" si="122">IF(E1442&lt;=INDIRECT("D$"&amp;TEXT(ROW()-E1442+1,"#")),INDIRECT("E$"&amp;TEXT($F$1+INDIRECT("C$"&amp;TEXT(ROW()-E1442+1,"#"))+E1442-1,"#")),"")</f>
        <v>#N/A</v>
      </c>
      <c r="G1442" s="131">
        <f ca="1">INDIRECT("select!G"&amp;TEXT($B$1+A1442,"#"))</f>
        <v>0</v>
      </c>
      <c r="H1442" s="130" t="e">
        <f ca="1">VLOOKUP(G1442,E$3181:G$3219,3,0)</f>
        <v>#N/A</v>
      </c>
      <c r="I1442" s="130" t="e">
        <f ca="1">VLOOKUP(G1442,E$3181:G$3219,2,0)</f>
        <v>#N/A</v>
      </c>
      <c r="J1442" s="132" t="e">
        <f t="shared" ref="J1442:J1450" ca="1" si="123">IF(E1442&lt;=INDIRECT("I$"&amp;TEXT(ROW()-E1442+1,"#")),INDIRECT("H$"&amp;TEXT($F$1+INDIRECT("H$"&amp;TEXT(ROW()-E1442+1,"#"))+E1442-1,"#")),"")</f>
        <v>#N/A</v>
      </c>
      <c r="K1442" s="133">
        <f ca="1">INDIRECT("select!H"&amp;TEXT($B$1+A1442,"#"))</f>
        <v>0</v>
      </c>
      <c r="L1442" s="130" t="e">
        <f ca="1">VLOOKUP(K1442,H$3181:J$3287,3,0)</f>
        <v>#N/A</v>
      </c>
      <c r="M1442" s="130" t="e">
        <f ca="1">VLOOKUP(K1442,H$3181:J$3287,2,0)</f>
        <v>#N/A</v>
      </c>
      <c r="N1442" s="132" t="e">
        <f t="shared" ref="N1442:N1464" ca="1" si="124">IF(E1442&lt;=INDIRECT("M$"&amp;TEXT(ROW()-E1442+1,"#")),INDIRECT("K$"&amp;TEXT($F$1+INDIRECT("L$"&amp;TEXT(ROW()-E1442+1,"#"))+E1442-1,"#")),"")</f>
        <v>#N/A</v>
      </c>
      <c r="O1442" s="133">
        <f ca="1">INDIRECT("select!I"&amp;TEXT($B$1+A1442,"#"))</f>
        <v>0</v>
      </c>
      <c r="Q1442" s="130" t="e">
        <f ca="1">VLOOKUP(O1442,K$3181:O$3570,5,0)</f>
        <v>#N/A</v>
      </c>
      <c r="R1442" s="130" t="e">
        <f ca="1">VLOOKUP(O1442,K$3181:O$3570,4,0)</f>
        <v>#N/A</v>
      </c>
      <c r="S1442" s="132" t="e">
        <f t="shared" ref="S1442:S1493" ca="1" si="125">IF(E1442&lt;=INDIRECT("R$"&amp;TEXT(ROW()-E1442+1,"#")),INDIRECT("P$"&amp;TEXT($F$1+INDIRECT("Q$"&amp;TEXT(ROW()-E1442+1,"#"))+E1442-1,"#")),"")</f>
        <v>#N/A</v>
      </c>
      <c r="T1442" s="130" t="str">
        <f ca="1">IFERROR(VLOOKUP(O1442,K$3181:O$3570,2,0),"")</f>
        <v/>
      </c>
      <c r="U1442">
        <f ca="1">IFERROR(VLOOKUP(O1442,K$3181:O$3570,3,0),0)</f>
        <v>0</v>
      </c>
    </row>
    <row r="1443" spans="1:21">
      <c r="A1443" s="130">
        <f t="shared" ref="A1443:A1493" si="126">A1442</f>
        <v>25</v>
      </c>
      <c r="E1443" s="130">
        <v>2</v>
      </c>
      <c r="F1443" s="132" t="e">
        <f t="shared" ca="1" si="122"/>
        <v>#N/A</v>
      </c>
      <c r="J1443" s="132" t="e">
        <f t="shared" ca="1" si="123"/>
        <v>#N/A</v>
      </c>
      <c r="N1443" s="132" t="e">
        <f t="shared" ca="1" si="124"/>
        <v>#N/A</v>
      </c>
      <c r="S1443" s="132" t="e">
        <f t="shared" ca="1" si="125"/>
        <v>#N/A</v>
      </c>
    </row>
    <row r="1444" spans="1:21">
      <c r="A1444" s="130">
        <f t="shared" si="126"/>
        <v>25</v>
      </c>
      <c r="E1444" s="130">
        <v>3</v>
      </c>
      <c r="F1444" s="132" t="e">
        <f t="shared" ca="1" si="122"/>
        <v>#N/A</v>
      </c>
      <c r="J1444" s="132" t="e">
        <f t="shared" ca="1" si="123"/>
        <v>#N/A</v>
      </c>
      <c r="N1444" s="132" t="e">
        <f t="shared" ca="1" si="124"/>
        <v>#N/A</v>
      </c>
      <c r="S1444" s="132" t="e">
        <f t="shared" ca="1" si="125"/>
        <v>#N/A</v>
      </c>
    </row>
    <row r="1445" spans="1:21">
      <c r="A1445" s="130">
        <f t="shared" si="126"/>
        <v>25</v>
      </c>
      <c r="E1445" s="130">
        <v>4</v>
      </c>
      <c r="F1445" s="132" t="e">
        <f t="shared" ca="1" si="122"/>
        <v>#N/A</v>
      </c>
      <c r="J1445" s="132" t="e">
        <f t="shared" ca="1" si="123"/>
        <v>#N/A</v>
      </c>
      <c r="N1445" s="132" t="e">
        <f t="shared" ca="1" si="124"/>
        <v>#N/A</v>
      </c>
      <c r="S1445" s="132" t="e">
        <f t="shared" ca="1" si="125"/>
        <v>#N/A</v>
      </c>
    </row>
    <row r="1446" spans="1:21">
      <c r="A1446" s="130">
        <f t="shared" si="126"/>
        <v>25</v>
      </c>
      <c r="E1446" s="130">
        <v>5</v>
      </c>
      <c r="F1446" s="132" t="e">
        <f t="shared" ca="1" si="122"/>
        <v>#N/A</v>
      </c>
      <c r="J1446" s="132" t="e">
        <f t="shared" ca="1" si="123"/>
        <v>#N/A</v>
      </c>
      <c r="N1446" s="132" t="e">
        <f t="shared" ca="1" si="124"/>
        <v>#N/A</v>
      </c>
      <c r="S1446" s="132" t="e">
        <f t="shared" ca="1" si="125"/>
        <v>#N/A</v>
      </c>
    </row>
    <row r="1447" spans="1:21">
      <c r="A1447" s="130">
        <f t="shared" si="126"/>
        <v>25</v>
      </c>
      <c r="E1447" s="130">
        <v>6</v>
      </c>
      <c r="F1447" s="132" t="e">
        <f t="shared" ca="1" si="122"/>
        <v>#N/A</v>
      </c>
      <c r="J1447" s="132" t="e">
        <f t="shared" ca="1" si="123"/>
        <v>#N/A</v>
      </c>
      <c r="N1447" s="132" t="e">
        <f t="shared" ca="1" si="124"/>
        <v>#N/A</v>
      </c>
      <c r="S1447" s="132" t="e">
        <f t="shared" ca="1" si="125"/>
        <v>#N/A</v>
      </c>
    </row>
    <row r="1448" spans="1:21">
      <c r="A1448" s="130">
        <f t="shared" si="126"/>
        <v>25</v>
      </c>
      <c r="E1448" s="130">
        <v>7</v>
      </c>
      <c r="F1448" s="132" t="e">
        <f t="shared" ca="1" si="122"/>
        <v>#N/A</v>
      </c>
      <c r="J1448" s="132" t="e">
        <f t="shared" ca="1" si="123"/>
        <v>#N/A</v>
      </c>
      <c r="N1448" s="132" t="e">
        <f t="shared" ca="1" si="124"/>
        <v>#N/A</v>
      </c>
      <c r="S1448" s="132" t="e">
        <f t="shared" ca="1" si="125"/>
        <v>#N/A</v>
      </c>
    </row>
    <row r="1449" spans="1:21">
      <c r="A1449" s="130">
        <f t="shared" si="126"/>
        <v>25</v>
      </c>
      <c r="E1449" s="130">
        <v>8</v>
      </c>
      <c r="F1449" s="132" t="e">
        <f t="shared" ca="1" si="122"/>
        <v>#N/A</v>
      </c>
      <c r="J1449" s="132" t="e">
        <f t="shared" ca="1" si="123"/>
        <v>#N/A</v>
      </c>
      <c r="N1449" s="132" t="e">
        <f t="shared" ca="1" si="124"/>
        <v>#N/A</v>
      </c>
      <c r="S1449" s="132" t="e">
        <f t="shared" ca="1" si="125"/>
        <v>#N/A</v>
      </c>
    </row>
    <row r="1450" spans="1:21">
      <c r="A1450" s="130">
        <f t="shared" si="126"/>
        <v>25</v>
      </c>
      <c r="E1450" s="130">
        <v>9</v>
      </c>
      <c r="F1450" s="132" t="e">
        <f t="shared" ca="1" si="122"/>
        <v>#N/A</v>
      </c>
      <c r="J1450" s="132" t="e">
        <f t="shared" ca="1" si="123"/>
        <v>#N/A</v>
      </c>
      <c r="N1450" s="132" t="e">
        <f t="shared" ca="1" si="124"/>
        <v>#N/A</v>
      </c>
      <c r="S1450" s="132" t="e">
        <f t="shared" ca="1" si="125"/>
        <v>#N/A</v>
      </c>
    </row>
    <row r="1451" spans="1:21">
      <c r="A1451" s="130">
        <f t="shared" si="126"/>
        <v>25</v>
      </c>
      <c r="E1451" s="130">
        <v>10</v>
      </c>
      <c r="F1451" s="132" t="e">
        <f t="shared" ca="1" si="122"/>
        <v>#N/A</v>
      </c>
      <c r="N1451" s="132" t="e">
        <f t="shared" ca="1" si="124"/>
        <v>#N/A</v>
      </c>
      <c r="S1451" s="132" t="e">
        <f t="shared" ca="1" si="125"/>
        <v>#N/A</v>
      </c>
    </row>
    <row r="1452" spans="1:21">
      <c r="A1452" s="130">
        <f t="shared" si="126"/>
        <v>25</v>
      </c>
      <c r="E1452" s="130">
        <v>11</v>
      </c>
      <c r="F1452" s="132" t="e">
        <f t="shared" ca="1" si="122"/>
        <v>#N/A</v>
      </c>
      <c r="N1452" s="132" t="e">
        <f t="shared" ca="1" si="124"/>
        <v>#N/A</v>
      </c>
      <c r="S1452" s="132" t="e">
        <f t="shared" ca="1" si="125"/>
        <v>#N/A</v>
      </c>
    </row>
    <row r="1453" spans="1:21">
      <c r="A1453" s="130">
        <f t="shared" si="126"/>
        <v>25</v>
      </c>
      <c r="E1453" s="130">
        <v>12</v>
      </c>
      <c r="F1453" s="132" t="e">
        <f t="shared" ca="1" si="122"/>
        <v>#N/A</v>
      </c>
      <c r="N1453" s="132" t="e">
        <f t="shared" ca="1" si="124"/>
        <v>#N/A</v>
      </c>
      <c r="S1453" s="132" t="e">
        <f t="shared" ca="1" si="125"/>
        <v>#N/A</v>
      </c>
    </row>
    <row r="1454" spans="1:21">
      <c r="A1454" s="130">
        <f t="shared" si="126"/>
        <v>25</v>
      </c>
      <c r="E1454" s="130">
        <v>13</v>
      </c>
      <c r="F1454" s="132" t="e">
        <f t="shared" ca="1" si="122"/>
        <v>#N/A</v>
      </c>
      <c r="N1454" s="132" t="e">
        <f t="shared" ca="1" si="124"/>
        <v>#N/A</v>
      </c>
      <c r="S1454" s="132" t="e">
        <f t="shared" ca="1" si="125"/>
        <v>#N/A</v>
      </c>
    </row>
    <row r="1455" spans="1:21">
      <c r="A1455" s="130">
        <f t="shared" si="126"/>
        <v>25</v>
      </c>
      <c r="E1455" s="130">
        <v>14</v>
      </c>
      <c r="F1455" s="132" t="e">
        <f t="shared" ca="1" si="122"/>
        <v>#N/A</v>
      </c>
      <c r="N1455" s="132" t="e">
        <f t="shared" ca="1" si="124"/>
        <v>#N/A</v>
      </c>
      <c r="S1455" s="132" t="e">
        <f t="shared" ca="1" si="125"/>
        <v>#N/A</v>
      </c>
    </row>
    <row r="1456" spans="1:21">
      <c r="A1456" s="130">
        <f t="shared" si="126"/>
        <v>25</v>
      </c>
      <c r="E1456" s="130">
        <v>15</v>
      </c>
      <c r="F1456" s="132" t="e">
        <f t="shared" ca="1" si="122"/>
        <v>#N/A</v>
      </c>
      <c r="N1456" s="132" t="e">
        <f t="shared" ca="1" si="124"/>
        <v>#N/A</v>
      </c>
      <c r="S1456" s="132" t="e">
        <f t="shared" ca="1" si="125"/>
        <v>#N/A</v>
      </c>
    </row>
    <row r="1457" spans="1:19">
      <c r="A1457" s="130">
        <f t="shared" si="126"/>
        <v>25</v>
      </c>
      <c r="E1457" s="130">
        <v>16</v>
      </c>
      <c r="F1457" s="132" t="e">
        <f t="shared" ca="1" si="122"/>
        <v>#N/A</v>
      </c>
      <c r="N1457" s="132" t="e">
        <f t="shared" ca="1" si="124"/>
        <v>#N/A</v>
      </c>
      <c r="S1457" s="132" t="e">
        <f t="shared" ca="1" si="125"/>
        <v>#N/A</v>
      </c>
    </row>
    <row r="1458" spans="1:19">
      <c r="A1458" s="130">
        <f t="shared" si="126"/>
        <v>25</v>
      </c>
      <c r="E1458" s="130">
        <v>17</v>
      </c>
      <c r="F1458" s="132" t="e">
        <f t="shared" ca="1" si="122"/>
        <v>#N/A</v>
      </c>
      <c r="N1458" s="132" t="e">
        <f t="shared" ca="1" si="124"/>
        <v>#N/A</v>
      </c>
      <c r="S1458" s="132" t="e">
        <f t="shared" ca="1" si="125"/>
        <v>#N/A</v>
      </c>
    </row>
    <row r="1459" spans="1:19">
      <c r="A1459" s="130">
        <f t="shared" si="126"/>
        <v>25</v>
      </c>
      <c r="E1459" s="130">
        <v>18</v>
      </c>
      <c r="F1459" s="132" t="e">
        <f t="shared" ca="1" si="122"/>
        <v>#N/A</v>
      </c>
      <c r="N1459" s="132" t="e">
        <f t="shared" ca="1" si="124"/>
        <v>#N/A</v>
      </c>
      <c r="S1459" s="132" t="e">
        <f t="shared" ca="1" si="125"/>
        <v>#N/A</v>
      </c>
    </row>
    <row r="1460" spans="1:19">
      <c r="A1460" s="130">
        <f t="shared" si="126"/>
        <v>25</v>
      </c>
      <c r="E1460" s="130">
        <v>19</v>
      </c>
      <c r="F1460" s="132" t="e">
        <f t="shared" ca="1" si="122"/>
        <v>#N/A</v>
      </c>
      <c r="N1460" s="132" t="e">
        <f t="shared" ca="1" si="124"/>
        <v>#N/A</v>
      </c>
      <c r="S1460" s="132" t="e">
        <f t="shared" ca="1" si="125"/>
        <v>#N/A</v>
      </c>
    </row>
    <row r="1461" spans="1:19">
      <c r="A1461" s="130">
        <f t="shared" si="126"/>
        <v>25</v>
      </c>
      <c r="E1461" s="130">
        <v>20</v>
      </c>
      <c r="F1461" s="132" t="e">
        <f t="shared" ca="1" si="122"/>
        <v>#N/A</v>
      </c>
      <c r="N1461" s="132" t="e">
        <f t="shared" ca="1" si="124"/>
        <v>#N/A</v>
      </c>
      <c r="S1461" s="132" t="e">
        <f t="shared" ca="1" si="125"/>
        <v>#N/A</v>
      </c>
    </row>
    <row r="1462" spans="1:19">
      <c r="A1462" s="130">
        <f t="shared" si="126"/>
        <v>25</v>
      </c>
      <c r="E1462" s="130">
        <v>21</v>
      </c>
      <c r="F1462" s="132" t="e">
        <f t="shared" ca="1" si="122"/>
        <v>#N/A</v>
      </c>
      <c r="N1462" s="132" t="e">
        <f t="shared" ca="1" si="124"/>
        <v>#N/A</v>
      </c>
      <c r="S1462" s="132" t="e">
        <f t="shared" ca="1" si="125"/>
        <v>#N/A</v>
      </c>
    </row>
    <row r="1463" spans="1:19">
      <c r="A1463" s="130">
        <f t="shared" si="126"/>
        <v>25</v>
      </c>
      <c r="E1463" s="130">
        <v>22</v>
      </c>
      <c r="F1463" s="132" t="e">
        <f t="shared" ca="1" si="122"/>
        <v>#N/A</v>
      </c>
      <c r="N1463" s="132" t="e">
        <f t="shared" ca="1" si="124"/>
        <v>#N/A</v>
      </c>
      <c r="S1463" s="132" t="e">
        <f t="shared" ca="1" si="125"/>
        <v>#N/A</v>
      </c>
    </row>
    <row r="1464" spans="1:19">
      <c r="A1464" s="130">
        <f t="shared" si="126"/>
        <v>25</v>
      </c>
      <c r="E1464" s="130">
        <v>23</v>
      </c>
      <c r="F1464" s="132" t="e">
        <f t="shared" ca="1" si="122"/>
        <v>#N/A</v>
      </c>
      <c r="N1464" s="132" t="e">
        <f t="shared" ca="1" si="124"/>
        <v>#N/A</v>
      </c>
      <c r="S1464" s="132" t="e">
        <f t="shared" ca="1" si="125"/>
        <v>#N/A</v>
      </c>
    </row>
    <row r="1465" spans="1:19">
      <c r="A1465" s="130">
        <f t="shared" si="126"/>
        <v>25</v>
      </c>
      <c r="E1465" s="130">
        <v>24</v>
      </c>
      <c r="S1465" s="132" t="e">
        <f t="shared" ca="1" si="125"/>
        <v>#N/A</v>
      </c>
    </row>
    <row r="1466" spans="1:19">
      <c r="A1466" s="130">
        <f t="shared" si="126"/>
        <v>25</v>
      </c>
      <c r="E1466" s="130">
        <v>25</v>
      </c>
      <c r="S1466" s="132" t="e">
        <f t="shared" ca="1" si="125"/>
        <v>#N/A</v>
      </c>
    </row>
    <row r="1467" spans="1:19">
      <c r="A1467" s="130">
        <f t="shared" si="126"/>
        <v>25</v>
      </c>
      <c r="E1467" s="130">
        <v>26</v>
      </c>
      <c r="S1467" s="132" t="e">
        <f t="shared" ca="1" si="125"/>
        <v>#N/A</v>
      </c>
    </row>
    <row r="1468" spans="1:19">
      <c r="A1468" s="130">
        <f t="shared" si="126"/>
        <v>25</v>
      </c>
      <c r="E1468" s="130">
        <v>27</v>
      </c>
      <c r="S1468" s="132" t="e">
        <f t="shared" ca="1" si="125"/>
        <v>#N/A</v>
      </c>
    </row>
    <row r="1469" spans="1:19">
      <c r="A1469" s="130">
        <f t="shared" si="126"/>
        <v>25</v>
      </c>
      <c r="E1469" s="130">
        <v>28</v>
      </c>
      <c r="S1469" s="132" t="e">
        <f t="shared" ca="1" si="125"/>
        <v>#N/A</v>
      </c>
    </row>
    <row r="1470" spans="1:19">
      <c r="A1470" s="130">
        <f t="shared" si="126"/>
        <v>25</v>
      </c>
      <c r="E1470" s="130">
        <v>29</v>
      </c>
      <c r="S1470" s="132" t="e">
        <f t="shared" ca="1" si="125"/>
        <v>#N/A</v>
      </c>
    </row>
    <row r="1471" spans="1:19">
      <c r="A1471" s="130">
        <f t="shared" si="126"/>
        <v>25</v>
      </c>
      <c r="E1471" s="130">
        <v>30</v>
      </c>
      <c r="S1471" s="132" t="e">
        <f t="shared" ca="1" si="125"/>
        <v>#N/A</v>
      </c>
    </row>
    <row r="1472" spans="1:19">
      <c r="A1472" s="130">
        <f t="shared" si="126"/>
        <v>25</v>
      </c>
      <c r="E1472" s="130">
        <v>31</v>
      </c>
      <c r="S1472" s="132" t="e">
        <f t="shared" ca="1" si="125"/>
        <v>#N/A</v>
      </c>
    </row>
    <row r="1473" spans="1:19">
      <c r="A1473" s="130">
        <f t="shared" si="126"/>
        <v>25</v>
      </c>
      <c r="E1473" s="130">
        <v>32</v>
      </c>
      <c r="S1473" s="132" t="e">
        <f t="shared" ca="1" si="125"/>
        <v>#N/A</v>
      </c>
    </row>
    <row r="1474" spans="1:19">
      <c r="A1474" s="130">
        <f t="shared" si="126"/>
        <v>25</v>
      </c>
      <c r="E1474" s="130">
        <v>33</v>
      </c>
      <c r="S1474" s="132" t="e">
        <f t="shared" ca="1" si="125"/>
        <v>#N/A</v>
      </c>
    </row>
    <row r="1475" spans="1:19">
      <c r="A1475" s="130">
        <f t="shared" si="126"/>
        <v>25</v>
      </c>
      <c r="E1475" s="130">
        <v>34</v>
      </c>
      <c r="S1475" s="132" t="e">
        <f t="shared" ca="1" si="125"/>
        <v>#N/A</v>
      </c>
    </row>
    <row r="1476" spans="1:19">
      <c r="A1476" s="130">
        <f t="shared" si="126"/>
        <v>25</v>
      </c>
      <c r="E1476" s="130">
        <v>35</v>
      </c>
      <c r="S1476" s="132" t="e">
        <f t="shared" ca="1" si="125"/>
        <v>#N/A</v>
      </c>
    </row>
    <row r="1477" spans="1:19">
      <c r="A1477" s="130">
        <f t="shared" si="126"/>
        <v>25</v>
      </c>
      <c r="E1477" s="130">
        <v>36</v>
      </c>
      <c r="S1477" s="132" t="e">
        <f t="shared" ca="1" si="125"/>
        <v>#N/A</v>
      </c>
    </row>
    <row r="1478" spans="1:19">
      <c r="A1478" s="130">
        <f t="shared" si="126"/>
        <v>25</v>
      </c>
      <c r="E1478" s="130">
        <v>37</v>
      </c>
      <c r="S1478" s="132" t="e">
        <f t="shared" ca="1" si="125"/>
        <v>#N/A</v>
      </c>
    </row>
    <row r="1479" spans="1:19">
      <c r="A1479" s="130">
        <f t="shared" si="126"/>
        <v>25</v>
      </c>
      <c r="E1479" s="130">
        <v>38</v>
      </c>
      <c r="S1479" s="132" t="e">
        <f t="shared" ca="1" si="125"/>
        <v>#N/A</v>
      </c>
    </row>
    <row r="1480" spans="1:19">
      <c r="A1480" s="130">
        <f t="shared" si="126"/>
        <v>25</v>
      </c>
      <c r="E1480" s="130">
        <v>39</v>
      </c>
      <c r="S1480" s="132" t="e">
        <f t="shared" ca="1" si="125"/>
        <v>#N/A</v>
      </c>
    </row>
    <row r="1481" spans="1:19">
      <c r="A1481" s="130">
        <f t="shared" si="126"/>
        <v>25</v>
      </c>
      <c r="E1481" s="130">
        <v>40</v>
      </c>
      <c r="S1481" s="132" t="e">
        <f t="shared" ca="1" si="125"/>
        <v>#N/A</v>
      </c>
    </row>
    <row r="1482" spans="1:19">
      <c r="A1482" s="130">
        <f t="shared" si="126"/>
        <v>25</v>
      </c>
      <c r="E1482" s="130">
        <v>41</v>
      </c>
      <c r="S1482" s="132" t="e">
        <f t="shared" ca="1" si="125"/>
        <v>#N/A</v>
      </c>
    </row>
    <row r="1483" spans="1:19">
      <c r="A1483" s="130">
        <f t="shared" si="126"/>
        <v>25</v>
      </c>
      <c r="E1483" s="130">
        <v>42</v>
      </c>
      <c r="S1483" s="132" t="e">
        <f t="shared" ca="1" si="125"/>
        <v>#N/A</v>
      </c>
    </row>
    <row r="1484" spans="1:19">
      <c r="A1484" s="130">
        <f t="shared" si="126"/>
        <v>25</v>
      </c>
      <c r="E1484" s="130">
        <v>43</v>
      </c>
      <c r="S1484" s="132" t="e">
        <f t="shared" ca="1" si="125"/>
        <v>#N/A</v>
      </c>
    </row>
    <row r="1485" spans="1:19">
      <c r="A1485" s="130">
        <f t="shared" si="126"/>
        <v>25</v>
      </c>
      <c r="E1485" s="130">
        <v>44</v>
      </c>
      <c r="S1485" s="132" t="e">
        <f t="shared" ca="1" si="125"/>
        <v>#N/A</v>
      </c>
    </row>
    <row r="1486" spans="1:19">
      <c r="A1486" s="130">
        <f t="shared" si="126"/>
        <v>25</v>
      </c>
      <c r="E1486" s="130">
        <v>45</v>
      </c>
      <c r="S1486" s="132" t="e">
        <f t="shared" ca="1" si="125"/>
        <v>#N/A</v>
      </c>
    </row>
    <row r="1487" spans="1:19">
      <c r="A1487" s="130">
        <f t="shared" si="126"/>
        <v>25</v>
      </c>
      <c r="E1487" s="130">
        <v>46</v>
      </c>
      <c r="S1487" s="132" t="e">
        <f t="shared" ca="1" si="125"/>
        <v>#N/A</v>
      </c>
    </row>
    <row r="1488" spans="1:19">
      <c r="A1488" s="130">
        <f t="shared" si="126"/>
        <v>25</v>
      </c>
      <c r="E1488" s="130">
        <v>47</v>
      </c>
      <c r="S1488" s="132" t="e">
        <f t="shared" ca="1" si="125"/>
        <v>#N/A</v>
      </c>
    </row>
    <row r="1489" spans="1:21">
      <c r="A1489" s="130">
        <f t="shared" si="126"/>
        <v>25</v>
      </c>
      <c r="E1489" s="130">
        <v>48</v>
      </c>
      <c r="S1489" s="132" t="e">
        <f t="shared" ca="1" si="125"/>
        <v>#N/A</v>
      </c>
    </row>
    <row r="1490" spans="1:21">
      <c r="A1490" s="130">
        <f t="shared" si="126"/>
        <v>25</v>
      </c>
      <c r="E1490" s="130">
        <v>49</v>
      </c>
      <c r="S1490" s="132" t="e">
        <f t="shared" ca="1" si="125"/>
        <v>#N/A</v>
      </c>
    </row>
    <row r="1491" spans="1:21">
      <c r="A1491" s="130">
        <f t="shared" si="126"/>
        <v>25</v>
      </c>
      <c r="E1491" s="130">
        <v>50</v>
      </c>
      <c r="S1491" s="132" t="e">
        <f t="shared" ca="1" si="125"/>
        <v>#N/A</v>
      </c>
    </row>
    <row r="1492" spans="1:21">
      <c r="A1492" s="130">
        <f t="shared" si="126"/>
        <v>25</v>
      </c>
      <c r="E1492" s="130">
        <v>51</v>
      </c>
      <c r="S1492" s="132" t="e">
        <f t="shared" ca="1" si="125"/>
        <v>#N/A</v>
      </c>
    </row>
    <row r="1493" spans="1:21">
      <c r="A1493" s="130">
        <f t="shared" si="126"/>
        <v>25</v>
      </c>
      <c r="E1493" s="130">
        <v>52</v>
      </c>
      <c r="S1493" s="132" t="e">
        <f t="shared" ca="1" si="125"/>
        <v>#N/A</v>
      </c>
    </row>
    <row r="1502" spans="1:21">
      <c r="A1502" s="130">
        <f>(ROW()+58)/60</f>
        <v>26</v>
      </c>
      <c r="B1502" s="131">
        <f ca="1">INDIRECT("select!E"&amp;TEXT($B$1+A1502,"#"))</f>
        <v>0</v>
      </c>
      <c r="C1502" s="130" t="e">
        <f ca="1">VLOOKUP(B1502,$A$3181:$D$3190,4,0)</f>
        <v>#N/A</v>
      </c>
      <c r="D1502" s="130" t="e">
        <f ca="1">VLOOKUP(B1502,$A$3181:$D$3190,3,0)</f>
        <v>#N/A</v>
      </c>
      <c r="E1502" s="130">
        <v>1</v>
      </c>
      <c r="F1502" s="132" t="e">
        <f t="shared" ref="F1502:F1524" ca="1" si="127">IF(E1502&lt;=INDIRECT("D$"&amp;TEXT(ROW()-E1502+1,"#")),INDIRECT("E$"&amp;TEXT($F$1+INDIRECT("C$"&amp;TEXT(ROW()-E1502+1,"#"))+E1502-1,"#")),"")</f>
        <v>#N/A</v>
      </c>
      <c r="G1502" s="131">
        <f ca="1">INDIRECT("select!G"&amp;TEXT($B$1+A1502,"#"))</f>
        <v>0</v>
      </c>
      <c r="H1502" s="130" t="e">
        <f ca="1">VLOOKUP(G1502,E$3181:G$3219,3,0)</f>
        <v>#N/A</v>
      </c>
      <c r="I1502" s="130" t="e">
        <f ca="1">VLOOKUP(G1502,E$3181:G$3219,2,0)</f>
        <v>#N/A</v>
      </c>
      <c r="J1502" s="132" t="e">
        <f t="shared" ref="J1502:J1510" ca="1" si="128">IF(E1502&lt;=INDIRECT("I$"&amp;TEXT(ROW()-E1502+1,"#")),INDIRECT("H$"&amp;TEXT($F$1+INDIRECT("H$"&amp;TEXT(ROW()-E1502+1,"#"))+E1502-1,"#")),"")</f>
        <v>#N/A</v>
      </c>
      <c r="K1502" s="133">
        <f ca="1">INDIRECT("select!H"&amp;TEXT($B$1+A1502,"#"))</f>
        <v>0</v>
      </c>
      <c r="L1502" s="130" t="e">
        <f ca="1">VLOOKUP(K1502,H$3181:J$3287,3,0)</f>
        <v>#N/A</v>
      </c>
      <c r="M1502" s="130" t="e">
        <f ca="1">VLOOKUP(K1502,H$3181:J$3287,2,0)</f>
        <v>#N/A</v>
      </c>
      <c r="N1502" s="132" t="e">
        <f t="shared" ref="N1502:N1524" ca="1" si="129">IF(E1502&lt;=INDIRECT("M$"&amp;TEXT(ROW()-E1502+1,"#")),INDIRECT("K$"&amp;TEXT($F$1+INDIRECT("L$"&amp;TEXT(ROW()-E1502+1,"#"))+E1502-1,"#")),"")</f>
        <v>#N/A</v>
      </c>
      <c r="O1502" s="133">
        <f ca="1">INDIRECT("select!I"&amp;TEXT($B$1+A1502,"#"))</f>
        <v>0</v>
      </c>
      <c r="Q1502" s="130" t="e">
        <f ca="1">VLOOKUP(O1502,K$3181:O$3570,5,0)</f>
        <v>#N/A</v>
      </c>
      <c r="R1502" s="130" t="e">
        <f ca="1">VLOOKUP(O1502,K$3181:O$3570,4,0)</f>
        <v>#N/A</v>
      </c>
      <c r="S1502" s="132" t="e">
        <f t="shared" ref="S1502:S1553" ca="1" si="130">IF(E1502&lt;=INDIRECT("R$"&amp;TEXT(ROW()-E1502+1,"#")),INDIRECT("P$"&amp;TEXT($F$1+INDIRECT("Q$"&amp;TEXT(ROW()-E1502+1,"#"))+E1502-1,"#")),"")</f>
        <v>#N/A</v>
      </c>
      <c r="T1502" s="130" t="str">
        <f ca="1">IFERROR(VLOOKUP(O1502,K$3181:O$3570,2,0),"")</f>
        <v/>
      </c>
      <c r="U1502">
        <f ca="1">IFERROR(VLOOKUP(O1502,K$3181:O$3570,3,0),0)</f>
        <v>0</v>
      </c>
    </row>
    <row r="1503" spans="1:21">
      <c r="A1503" s="130">
        <f t="shared" ref="A1503:A1553" si="131">A1502</f>
        <v>26</v>
      </c>
      <c r="E1503" s="130">
        <v>2</v>
      </c>
      <c r="F1503" s="132" t="e">
        <f t="shared" ca="1" si="127"/>
        <v>#N/A</v>
      </c>
      <c r="J1503" s="132" t="e">
        <f t="shared" ca="1" si="128"/>
        <v>#N/A</v>
      </c>
      <c r="N1503" s="132" t="e">
        <f t="shared" ca="1" si="129"/>
        <v>#N/A</v>
      </c>
      <c r="S1503" s="132" t="e">
        <f t="shared" ca="1" si="130"/>
        <v>#N/A</v>
      </c>
    </row>
    <row r="1504" spans="1:21">
      <c r="A1504" s="130">
        <f t="shared" si="131"/>
        <v>26</v>
      </c>
      <c r="E1504" s="130">
        <v>3</v>
      </c>
      <c r="F1504" s="132" t="e">
        <f t="shared" ca="1" si="127"/>
        <v>#N/A</v>
      </c>
      <c r="J1504" s="132" t="e">
        <f t="shared" ca="1" si="128"/>
        <v>#N/A</v>
      </c>
      <c r="N1504" s="132" t="e">
        <f t="shared" ca="1" si="129"/>
        <v>#N/A</v>
      </c>
      <c r="S1504" s="132" t="e">
        <f t="shared" ca="1" si="130"/>
        <v>#N/A</v>
      </c>
    </row>
    <row r="1505" spans="1:19">
      <c r="A1505" s="130">
        <f t="shared" si="131"/>
        <v>26</v>
      </c>
      <c r="E1505" s="130">
        <v>4</v>
      </c>
      <c r="F1505" s="132" t="e">
        <f t="shared" ca="1" si="127"/>
        <v>#N/A</v>
      </c>
      <c r="J1505" s="132" t="e">
        <f t="shared" ca="1" si="128"/>
        <v>#N/A</v>
      </c>
      <c r="N1505" s="132" t="e">
        <f t="shared" ca="1" si="129"/>
        <v>#N/A</v>
      </c>
      <c r="S1505" s="132" t="e">
        <f t="shared" ca="1" si="130"/>
        <v>#N/A</v>
      </c>
    </row>
    <row r="1506" spans="1:19">
      <c r="A1506" s="130">
        <f t="shared" si="131"/>
        <v>26</v>
      </c>
      <c r="E1506" s="130">
        <v>5</v>
      </c>
      <c r="F1506" s="132" t="e">
        <f t="shared" ca="1" si="127"/>
        <v>#N/A</v>
      </c>
      <c r="J1506" s="132" t="e">
        <f t="shared" ca="1" si="128"/>
        <v>#N/A</v>
      </c>
      <c r="N1506" s="132" t="e">
        <f t="shared" ca="1" si="129"/>
        <v>#N/A</v>
      </c>
      <c r="S1506" s="132" t="e">
        <f t="shared" ca="1" si="130"/>
        <v>#N/A</v>
      </c>
    </row>
    <row r="1507" spans="1:19">
      <c r="A1507" s="130">
        <f t="shared" si="131"/>
        <v>26</v>
      </c>
      <c r="E1507" s="130">
        <v>6</v>
      </c>
      <c r="F1507" s="132" t="e">
        <f t="shared" ca="1" si="127"/>
        <v>#N/A</v>
      </c>
      <c r="J1507" s="132" t="e">
        <f t="shared" ca="1" si="128"/>
        <v>#N/A</v>
      </c>
      <c r="N1507" s="132" t="e">
        <f t="shared" ca="1" si="129"/>
        <v>#N/A</v>
      </c>
      <c r="S1507" s="132" t="e">
        <f t="shared" ca="1" si="130"/>
        <v>#N/A</v>
      </c>
    </row>
    <row r="1508" spans="1:19">
      <c r="A1508" s="130">
        <f t="shared" si="131"/>
        <v>26</v>
      </c>
      <c r="E1508" s="130">
        <v>7</v>
      </c>
      <c r="F1508" s="132" t="e">
        <f t="shared" ca="1" si="127"/>
        <v>#N/A</v>
      </c>
      <c r="J1508" s="132" t="e">
        <f t="shared" ca="1" si="128"/>
        <v>#N/A</v>
      </c>
      <c r="N1508" s="132" t="e">
        <f t="shared" ca="1" si="129"/>
        <v>#N/A</v>
      </c>
      <c r="S1508" s="132" t="e">
        <f t="shared" ca="1" si="130"/>
        <v>#N/A</v>
      </c>
    </row>
    <row r="1509" spans="1:19">
      <c r="A1509" s="130">
        <f t="shared" si="131"/>
        <v>26</v>
      </c>
      <c r="E1509" s="130">
        <v>8</v>
      </c>
      <c r="F1509" s="132" t="e">
        <f t="shared" ca="1" si="127"/>
        <v>#N/A</v>
      </c>
      <c r="J1509" s="132" t="e">
        <f t="shared" ca="1" si="128"/>
        <v>#N/A</v>
      </c>
      <c r="N1509" s="132" t="e">
        <f t="shared" ca="1" si="129"/>
        <v>#N/A</v>
      </c>
      <c r="S1509" s="132" t="e">
        <f t="shared" ca="1" si="130"/>
        <v>#N/A</v>
      </c>
    </row>
    <row r="1510" spans="1:19">
      <c r="A1510" s="130">
        <f t="shared" si="131"/>
        <v>26</v>
      </c>
      <c r="E1510" s="130">
        <v>9</v>
      </c>
      <c r="F1510" s="132" t="e">
        <f t="shared" ca="1" si="127"/>
        <v>#N/A</v>
      </c>
      <c r="J1510" s="132" t="e">
        <f t="shared" ca="1" si="128"/>
        <v>#N/A</v>
      </c>
      <c r="N1510" s="132" t="e">
        <f t="shared" ca="1" si="129"/>
        <v>#N/A</v>
      </c>
      <c r="S1510" s="132" t="e">
        <f t="shared" ca="1" si="130"/>
        <v>#N/A</v>
      </c>
    </row>
    <row r="1511" spans="1:19">
      <c r="A1511" s="130">
        <f t="shared" si="131"/>
        <v>26</v>
      </c>
      <c r="E1511" s="130">
        <v>10</v>
      </c>
      <c r="F1511" s="132" t="e">
        <f t="shared" ca="1" si="127"/>
        <v>#N/A</v>
      </c>
      <c r="N1511" s="132" t="e">
        <f t="shared" ca="1" si="129"/>
        <v>#N/A</v>
      </c>
      <c r="S1511" s="132" t="e">
        <f t="shared" ca="1" si="130"/>
        <v>#N/A</v>
      </c>
    </row>
    <row r="1512" spans="1:19">
      <c r="A1512" s="130">
        <f t="shared" si="131"/>
        <v>26</v>
      </c>
      <c r="E1512" s="130">
        <v>11</v>
      </c>
      <c r="F1512" s="132" t="e">
        <f t="shared" ca="1" si="127"/>
        <v>#N/A</v>
      </c>
      <c r="N1512" s="132" t="e">
        <f t="shared" ca="1" si="129"/>
        <v>#N/A</v>
      </c>
      <c r="S1512" s="132" t="e">
        <f t="shared" ca="1" si="130"/>
        <v>#N/A</v>
      </c>
    </row>
    <row r="1513" spans="1:19">
      <c r="A1513" s="130">
        <f t="shared" si="131"/>
        <v>26</v>
      </c>
      <c r="E1513" s="130">
        <v>12</v>
      </c>
      <c r="F1513" s="132" t="e">
        <f t="shared" ca="1" si="127"/>
        <v>#N/A</v>
      </c>
      <c r="N1513" s="132" t="e">
        <f t="shared" ca="1" si="129"/>
        <v>#N/A</v>
      </c>
      <c r="S1513" s="132" t="e">
        <f t="shared" ca="1" si="130"/>
        <v>#N/A</v>
      </c>
    </row>
    <row r="1514" spans="1:19">
      <c r="A1514" s="130">
        <f t="shared" si="131"/>
        <v>26</v>
      </c>
      <c r="E1514" s="130">
        <v>13</v>
      </c>
      <c r="F1514" s="132" t="e">
        <f t="shared" ca="1" si="127"/>
        <v>#N/A</v>
      </c>
      <c r="N1514" s="132" t="e">
        <f t="shared" ca="1" si="129"/>
        <v>#N/A</v>
      </c>
      <c r="S1514" s="132" t="e">
        <f t="shared" ca="1" si="130"/>
        <v>#N/A</v>
      </c>
    </row>
    <row r="1515" spans="1:19">
      <c r="A1515" s="130">
        <f t="shared" si="131"/>
        <v>26</v>
      </c>
      <c r="E1515" s="130">
        <v>14</v>
      </c>
      <c r="F1515" s="132" t="e">
        <f t="shared" ca="1" si="127"/>
        <v>#N/A</v>
      </c>
      <c r="N1515" s="132" t="e">
        <f t="shared" ca="1" si="129"/>
        <v>#N/A</v>
      </c>
      <c r="S1515" s="132" t="e">
        <f t="shared" ca="1" si="130"/>
        <v>#N/A</v>
      </c>
    </row>
    <row r="1516" spans="1:19">
      <c r="A1516" s="130">
        <f t="shared" si="131"/>
        <v>26</v>
      </c>
      <c r="E1516" s="130">
        <v>15</v>
      </c>
      <c r="F1516" s="132" t="e">
        <f t="shared" ca="1" si="127"/>
        <v>#N/A</v>
      </c>
      <c r="N1516" s="132" t="e">
        <f t="shared" ca="1" si="129"/>
        <v>#N/A</v>
      </c>
      <c r="S1516" s="132" t="e">
        <f t="shared" ca="1" si="130"/>
        <v>#N/A</v>
      </c>
    </row>
    <row r="1517" spans="1:19">
      <c r="A1517" s="130">
        <f t="shared" si="131"/>
        <v>26</v>
      </c>
      <c r="E1517" s="130">
        <v>16</v>
      </c>
      <c r="F1517" s="132" t="e">
        <f t="shared" ca="1" si="127"/>
        <v>#N/A</v>
      </c>
      <c r="N1517" s="132" t="e">
        <f t="shared" ca="1" si="129"/>
        <v>#N/A</v>
      </c>
      <c r="S1517" s="132" t="e">
        <f t="shared" ca="1" si="130"/>
        <v>#N/A</v>
      </c>
    </row>
    <row r="1518" spans="1:19">
      <c r="A1518" s="130">
        <f t="shared" si="131"/>
        <v>26</v>
      </c>
      <c r="E1518" s="130">
        <v>17</v>
      </c>
      <c r="F1518" s="132" t="e">
        <f t="shared" ca="1" si="127"/>
        <v>#N/A</v>
      </c>
      <c r="N1518" s="132" t="e">
        <f t="shared" ca="1" si="129"/>
        <v>#N/A</v>
      </c>
      <c r="S1518" s="132" t="e">
        <f t="shared" ca="1" si="130"/>
        <v>#N/A</v>
      </c>
    </row>
    <row r="1519" spans="1:19">
      <c r="A1519" s="130">
        <f t="shared" si="131"/>
        <v>26</v>
      </c>
      <c r="E1519" s="130">
        <v>18</v>
      </c>
      <c r="F1519" s="132" t="e">
        <f t="shared" ca="1" si="127"/>
        <v>#N/A</v>
      </c>
      <c r="N1519" s="132" t="e">
        <f t="shared" ca="1" si="129"/>
        <v>#N/A</v>
      </c>
      <c r="S1519" s="132" t="e">
        <f t="shared" ca="1" si="130"/>
        <v>#N/A</v>
      </c>
    </row>
    <row r="1520" spans="1:19">
      <c r="A1520" s="130">
        <f t="shared" si="131"/>
        <v>26</v>
      </c>
      <c r="E1520" s="130">
        <v>19</v>
      </c>
      <c r="F1520" s="132" t="e">
        <f t="shared" ca="1" si="127"/>
        <v>#N/A</v>
      </c>
      <c r="N1520" s="132" t="e">
        <f t="shared" ca="1" si="129"/>
        <v>#N/A</v>
      </c>
      <c r="S1520" s="132" t="e">
        <f t="shared" ca="1" si="130"/>
        <v>#N/A</v>
      </c>
    </row>
    <row r="1521" spans="1:19">
      <c r="A1521" s="130">
        <f t="shared" si="131"/>
        <v>26</v>
      </c>
      <c r="E1521" s="130">
        <v>20</v>
      </c>
      <c r="F1521" s="132" t="e">
        <f t="shared" ca="1" si="127"/>
        <v>#N/A</v>
      </c>
      <c r="N1521" s="132" t="e">
        <f t="shared" ca="1" si="129"/>
        <v>#N/A</v>
      </c>
      <c r="S1521" s="132" t="e">
        <f t="shared" ca="1" si="130"/>
        <v>#N/A</v>
      </c>
    </row>
    <row r="1522" spans="1:19">
      <c r="A1522" s="130">
        <f t="shared" si="131"/>
        <v>26</v>
      </c>
      <c r="E1522" s="130">
        <v>21</v>
      </c>
      <c r="F1522" s="132" t="e">
        <f t="shared" ca="1" si="127"/>
        <v>#N/A</v>
      </c>
      <c r="N1522" s="132" t="e">
        <f t="shared" ca="1" si="129"/>
        <v>#N/A</v>
      </c>
      <c r="S1522" s="132" t="e">
        <f t="shared" ca="1" si="130"/>
        <v>#N/A</v>
      </c>
    </row>
    <row r="1523" spans="1:19">
      <c r="A1523" s="130">
        <f t="shared" si="131"/>
        <v>26</v>
      </c>
      <c r="E1523" s="130">
        <v>22</v>
      </c>
      <c r="F1523" s="132" t="e">
        <f t="shared" ca="1" si="127"/>
        <v>#N/A</v>
      </c>
      <c r="N1523" s="132" t="e">
        <f t="shared" ca="1" si="129"/>
        <v>#N/A</v>
      </c>
      <c r="S1523" s="132" t="e">
        <f t="shared" ca="1" si="130"/>
        <v>#N/A</v>
      </c>
    </row>
    <row r="1524" spans="1:19">
      <c r="A1524" s="130">
        <f t="shared" si="131"/>
        <v>26</v>
      </c>
      <c r="E1524" s="130">
        <v>23</v>
      </c>
      <c r="F1524" s="132" t="e">
        <f t="shared" ca="1" si="127"/>
        <v>#N/A</v>
      </c>
      <c r="N1524" s="132" t="e">
        <f t="shared" ca="1" si="129"/>
        <v>#N/A</v>
      </c>
      <c r="S1524" s="132" t="e">
        <f t="shared" ca="1" si="130"/>
        <v>#N/A</v>
      </c>
    </row>
    <row r="1525" spans="1:19">
      <c r="A1525" s="130">
        <f t="shared" si="131"/>
        <v>26</v>
      </c>
      <c r="E1525" s="130">
        <v>24</v>
      </c>
      <c r="S1525" s="132" t="e">
        <f t="shared" ca="1" si="130"/>
        <v>#N/A</v>
      </c>
    </row>
    <row r="1526" spans="1:19">
      <c r="A1526" s="130">
        <f t="shared" si="131"/>
        <v>26</v>
      </c>
      <c r="E1526" s="130">
        <v>25</v>
      </c>
      <c r="S1526" s="132" t="e">
        <f t="shared" ca="1" si="130"/>
        <v>#N/A</v>
      </c>
    </row>
    <row r="1527" spans="1:19">
      <c r="A1527" s="130">
        <f t="shared" si="131"/>
        <v>26</v>
      </c>
      <c r="E1527" s="130">
        <v>26</v>
      </c>
      <c r="S1527" s="132" t="e">
        <f t="shared" ca="1" si="130"/>
        <v>#N/A</v>
      </c>
    </row>
    <row r="1528" spans="1:19">
      <c r="A1528" s="130">
        <f t="shared" si="131"/>
        <v>26</v>
      </c>
      <c r="E1528" s="130">
        <v>27</v>
      </c>
      <c r="S1528" s="132" t="e">
        <f t="shared" ca="1" si="130"/>
        <v>#N/A</v>
      </c>
    </row>
    <row r="1529" spans="1:19">
      <c r="A1529" s="130">
        <f t="shared" si="131"/>
        <v>26</v>
      </c>
      <c r="E1529" s="130">
        <v>28</v>
      </c>
      <c r="S1529" s="132" t="e">
        <f t="shared" ca="1" si="130"/>
        <v>#N/A</v>
      </c>
    </row>
    <row r="1530" spans="1:19">
      <c r="A1530" s="130">
        <f t="shared" si="131"/>
        <v>26</v>
      </c>
      <c r="E1530" s="130">
        <v>29</v>
      </c>
      <c r="S1530" s="132" t="e">
        <f t="shared" ca="1" si="130"/>
        <v>#N/A</v>
      </c>
    </row>
    <row r="1531" spans="1:19">
      <c r="A1531" s="130">
        <f t="shared" si="131"/>
        <v>26</v>
      </c>
      <c r="E1531" s="130">
        <v>30</v>
      </c>
      <c r="S1531" s="132" t="e">
        <f t="shared" ca="1" si="130"/>
        <v>#N/A</v>
      </c>
    </row>
    <row r="1532" spans="1:19">
      <c r="A1532" s="130">
        <f t="shared" si="131"/>
        <v>26</v>
      </c>
      <c r="E1532" s="130">
        <v>31</v>
      </c>
      <c r="S1532" s="132" t="e">
        <f t="shared" ca="1" si="130"/>
        <v>#N/A</v>
      </c>
    </row>
    <row r="1533" spans="1:19">
      <c r="A1533" s="130">
        <f t="shared" si="131"/>
        <v>26</v>
      </c>
      <c r="E1533" s="130">
        <v>32</v>
      </c>
      <c r="S1533" s="132" t="e">
        <f t="shared" ca="1" si="130"/>
        <v>#N/A</v>
      </c>
    </row>
    <row r="1534" spans="1:19">
      <c r="A1534" s="130">
        <f t="shared" si="131"/>
        <v>26</v>
      </c>
      <c r="E1534" s="130">
        <v>33</v>
      </c>
      <c r="S1534" s="132" t="e">
        <f t="shared" ca="1" si="130"/>
        <v>#N/A</v>
      </c>
    </row>
    <row r="1535" spans="1:19">
      <c r="A1535" s="130">
        <f t="shared" si="131"/>
        <v>26</v>
      </c>
      <c r="E1535" s="130">
        <v>34</v>
      </c>
      <c r="S1535" s="132" t="e">
        <f t="shared" ca="1" si="130"/>
        <v>#N/A</v>
      </c>
    </row>
    <row r="1536" spans="1:19">
      <c r="A1536" s="130">
        <f t="shared" si="131"/>
        <v>26</v>
      </c>
      <c r="E1536" s="130">
        <v>35</v>
      </c>
      <c r="S1536" s="132" t="e">
        <f t="shared" ca="1" si="130"/>
        <v>#N/A</v>
      </c>
    </row>
    <row r="1537" spans="1:19">
      <c r="A1537" s="130">
        <f t="shared" si="131"/>
        <v>26</v>
      </c>
      <c r="E1537" s="130">
        <v>36</v>
      </c>
      <c r="S1537" s="132" t="e">
        <f t="shared" ca="1" si="130"/>
        <v>#N/A</v>
      </c>
    </row>
    <row r="1538" spans="1:19">
      <c r="A1538" s="130">
        <f t="shared" si="131"/>
        <v>26</v>
      </c>
      <c r="E1538" s="130">
        <v>37</v>
      </c>
      <c r="S1538" s="132" t="e">
        <f t="shared" ca="1" si="130"/>
        <v>#N/A</v>
      </c>
    </row>
    <row r="1539" spans="1:19">
      <c r="A1539" s="130">
        <f t="shared" si="131"/>
        <v>26</v>
      </c>
      <c r="E1539" s="130">
        <v>38</v>
      </c>
      <c r="S1539" s="132" t="e">
        <f t="shared" ca="1" si="130"/>
        <v>#N/A</v>
      </c>
    </row>
    <row r="1540" spans="1:19">
      <c r="A1540" s="130">
        <f t="shared" si="131"/>
        <v>26</v>
      </c>
      <c r="E1540" s="130">
        <v>39</v>
      </c>
      <c r="S1540" s="132" t="e">
        <f t="shared" ca="1" si="130"/>
        <v>#N/A</v>
      </c>
    </row>
    <row r="1541" spans="1:19">
      <c r="A1541" s="130">
        <f t="shared" si="131"/>
        <v>26</v>
      </c>
      <c r="E1541" s="130">
        <v>40</v>
      </c>
      <c r="S1541" s="132" t="e">
        <f t="shared" ca="1" si="130"/>
        <v>#N/A</v>
      </c>
    </row>
    <row r="1542" spans="1:19">
      <c r="A1542" s="130">
        <f t="shared" si="131"/>
        <v>26</v>
      </c>
      <c r="E1542" s="130">
        <v>41</v>
      </c>
      <c r="S1542" s="132" t="e">
        <f t="shared" ca="1" si="130"/>
        <v>#N/A</v>
      </c>
    </row>
    <row r="1543" spans="1:19">
      <c r="A1543" s="130">
        <f t="shared" si="131"/>
        <v>26</v>
      </c>
      <c r="E1543" s="130">
        <v>42</v>
      </c>
      <c r="S1543" s="132" t="e">
        <f t="shared" ca="1" si="130"/>
        <v>#N/A</v>
      </c>
    </row>
    <row r="1544" spans="1:19">
      <c r="A1544" s="130">
        <f t="shared" si="131"/>
        <v>26</v>
      </c>
      <c r="E1544" s="130">
        <v>43</v>
      </c>
      <c r="S1544" s="132" t="e">
        <f t="shared" ca="1" si="130"/>
        <v>#N/A</v>
      </c>
    </row>
    <row r="1545" spans="1:19">
      <c r="A1545" s="130">
        <f t="shared" si="131"/>
        <v>26</v>
      </c>
      <c r="E1545" s="130">
        <v>44</v>
      </c>
      <c r="S1545" s="132" t="e">
        <f t="shared" ca="1" si="130"/>
        <v>#N/A</v>
      </c>
    </row>
    <row r="1546" spans="1:19">
      <c r="A1546" s="130">
        <f t="shared" si="131"/>
        <v>26</v>
      </c>
      <c r="E1546" s="130">
        <v>45</v>
      </c>
      <c r="S1546" s="132" t="e">
        <f t="shared" ca="1" si="130"/>
        <v>#N/A</v>
      </c>
    </row>
    <row r="1547" spans="1:19">
      <c r="A1547" s="130">
        <f t="shared" si="131"/>
        <v>26</v>
      </c>
      <c r="E1547" s="130">
        <v>46</v>
      </c>
      <c r="S1547" s="132" t="e">
        <f t="shared" ca="1" si="130"/>
        <v>#N/A</v>
      </c>
    </row>
    <row r="1548" spans="1:19">
      <c r="A1548" s="130">
        <f t="shared" si="131"/>
        <v>26</v>
      </c>
      <c r="E1548" s="130">
        <v>47</v>
      </c>
      <c r="S1548" s="132" t="e">
        <f t="shared" ca="1" si="130"/>
        <v>#N/A</v>
      </c>
    </row>
    <row r="1549" spans="1:19">
      <c r="A1549" s="130">
        <f t="shared" si="131"/>
        <v>26</v>
      </c>
      <c r="E1549" s="130">
        <v>48</v>
      </c>
      <c r="S1549" s="132" t="e">
        <f t="shared" ca="1" si="130"/>
        <v>#N/A</v>
      </c>
    </row>
    <row r="1550" spans="1:19">
      <c r="A1550" s="130">
        <f t="shared" si="131"/>
        <v>26</v>
      </c>
      <c r="E1550" s="130">
        <v>49</v>
      </c>
      <c r="S1550" s="132" t="e">
        <f t="shared" ca="1" si="130"/>
        <v>#N/A</v>
      </c>
    </row>
    <row r="1551" spans="1:19">
      <c r="A1551" s="130">
        <f t="shared" si="131"/>
        <v>26</v>
      </c>
      <c r="E1551" s="130">
        <v>50</v>
      </c>
      <c r="S1551" s="132" t="e">
        <f t="shared" ca="1" si="130"/>
        <v>#N/A</v>
      </c>
    </row>
    <row r="1552" spans="1:19">
      <c r="A1552" s="130">
        <f t="shared" si="131"/>
        <v>26</v>
      </c>
      <c r="E1552" s="130">
        <v>51</v>
      </c>
      <c r="S1552" s="132" t="e">
        <f t="shared" ca="1" si="130"/>
        <v>#N/A</v>
      </c>
    </row>
    <row r="1553" spans="1:21">
      <c r="A1553" s="130">
        <f t="shared" si="131"/>
        <v>26</v>
      </c>
      <c r="E1553" s="130">
        <v>52</v>
      </c>
      <c r="S1553" s="132" t="e">
        <f t="shared" ca="1" si="130"/>
        <v>#N/A</v>
      </c>
    </row>
    <row r="1562" spans="1:21">
      <c r="A1562" s="130">
        <f>(ROW()+58)/60</f>
        <v>27</v>
      </c>
      <c r="B1562" s="131">
        <f ca="1">INDIRECT("select!E"&amp;TEXT($B$1+A1562,"#"))</f>
        <v>0</v>
      </c>
      <c r="C1562" s="130" t="e">
        <f ca="1">VLOOKUP(B1562,$A$3181:$D$3190,4,0)</f>
        <v>#N/A</v>
      </c>
      <c r="D1562" s="130" t="e">
        <f ca="1">VLOOKUP(B1562,$A$3181:$D$3190,3,0)</f>
        <v>#N/A</v>
      </c>
      <c r="E1562" s="130">
        <v>1</v>
      </c>
      <c r="F1562" s="132" t="e">
        <f t="shared" ref="F1562:F1584" ca="1" si="132">IF(E1562&lt;=INDIRECT("D$"&amp;TEXT(ROW()-E1562+1,"#")),INDIRECT("E$"&amp;TEXT($F$1+INDIRECT("C$"&amp;TEXT(ROW()-E1562+1,"#"))+E1562-1,"#")),"")</f>
        <v>#N/A</v>
      </c>
      <c r="G1562" s="131">
        <f ca="1">INDIRECT("select!G"&amp;TEXT($B$1+A1562,"#"))</f>
        <v>0</v>
      </c>
      <c r="H1562" s="130" t="e">
        <f ca="1">VLOOKUP(G1562,E$3181:G$3219,3,0)</f>
        <v>#N/A</v>
      </c>
      <c r="I1562" s="130" t="e">
        <f ca="1">VLOOKUP(G1562,E$3181:G$3219,2,0)</f>
        <v>#N/A</v>
      </c>
      <c r="J1562" s="132" t="e">
        <f t="shared" ref="J1562:J1570" ca="1" si="133">IF(E1562&lt;=INDIRECT("I$"&amp;TEXT(ROW()-E1562+1,"#")),INDIRECT("H$"&amp;TEXT($F$1+INDIRECT("H$"&amp;TEXT(ROW()-E1562+1,"#"))+E1562-1,"#")),"")</f>
        <v>#N/A</v>
      </c>
      <c r="K1562" s="133">
        <f ca="1">INDIRECT("select!H"&amp;TEXT($B$1+A1562,"#"))</f>
        <v>0</v>
      </c>
      <c r="L1562" s="130" t="e">
        <f ca="1">VLOOKUP(K1562,H$3181:J$3287,3,0)</f>
        <v>#N/A</v>
      </c>
      <c r="M1562" s="130" t="e">
        <f ca="1">VLOOKUP(K1562,H$3181:J$3287,2,0)</f>
        <v>#N/A</v>
      </c>
      <c r="N1562" s="132" t="e">
        <f t="shared" ref="N1562:N1584" ca="1" si="134">IF(E1562&lt;=INDIRECT("M$"&amp;TEXT(ROW()-E1562+1,"#")),INDIRECT("K$"&amp;TEXT($F$1+INDIRECT("L$"&amp;TEXT(ROW()-E1562+1,"#"))+E1562-1,"#")),"")</f>
        <v>#N/A</v>
      </c>
      <c r="O1562" s="133">
        <f ca="1">INDIRECT("select!I"&amp;TEXT($B$1+A1562,"#"))</f>
        <v>0</v>
      </c>
      <c r="Q1562" s="130" t="e">
        <f ca="1">VLOOKUP(O1562,K$3181:O$3570,5,0)</f>
        <v>#N/A</v>
      </c>
      <c r="R1562" s="130" t="e">
        <f ca="1">VLOOKUP(O1562,K$3181:O$3570,4,0)</f>
        <v>#N/A</v>
      </c>
      <c r="S1562" s="132" t="e">
        <f t="shared" ref="S1562:S1613" ca="1" si="135">IF(E1562&lt;=INDIRECT("R$"&amp;TEXT(ROW()-E1562+1,"#")),INDIRECT("P$"&amp;TEXT($F$1+INDIRECT("Q$"&amp;TEXT(ROW()-E1562+1,"#"))+E1562-1,"#")),"")</f>
        <v>#N/A</v>
      </c>
      <c r="T1562" s="130" t="str">
        <f ca="1">IFERROR(VLOOKUP(O1562,K$3181:O$3570,2,0),"")</f>
        <v/>
      </c>
      <c r="U1562">
        <f ca="1">IFERROR(VLOOKUP(O1562,K$3181:O$3570,3,0),0)</f>
        <v>0</v>
      </c>
    </row>
    <row r="1563" spans="1:21">
      <c r="A1563" s="130">
        <f t="shared" ref="A1563:A1613" si="136">A1562</f>
        <v>27</v>
      </c>
      <c r="E1563" s="130">
        <v>2</v>
      </c>
      <c r="F1563" s="132" t="e">
        <f t="shared" ca="1" si="132"/>
        <v>#N/A</v>
      </c>
      <c r="J1563" s="132" t="e">
        <f t="shared" ca="1" si="133"/>
        <v>#N/A</v>
      </c>
      <c r="N1563" s="132" t="e">
        <f t="shared" ca="1" si="134"/>
        <v>#N/A</v>
      </c>
      <c r="S1563" s="132" t="e">
        <f t="shared" ca="1" si="135"/>
        <v>#N/A</v>
      </c>
    </row>
    <row r="1564" spans="1:21">
      <c r="A1564" s="130">
        <f t="shared" si="136"/>
        <v>27</v>
      </c>
      <c r="E1564" s="130">
        <v>3</v>
      </c>
      <c r="F1564" s="132" t="e">
        <f t="shared" ca="1" si="132"/>
        <v>#N/A</v>
      </c>
      <c r="J1564" s="132" t="e">
        <f t="shared" ca="1" si="133"/>
        <v>#N/A</v>
      </c>
      <c r="N1564" s="132" t="e">
        <f t="shared" ca="1" si="134"/>
        <v>#N/A</v>
      </c>
      <c r="S1564" s="132" t="e">
        <f t="shared" ca="1" si="135"/>
        <v>#N/A</v>
      </c>
    </row>
    <row r="1565" spans="1:21">
      <c r="A1565" s="130">
        <f t="shared" si="136"/>
        <v>27</v>
      </c>
      <c r="E1565" s="130">
        <v>4</v>
      </c>
      <c r="F1565" s="132" t="e">
        <f t="shared" ca="1" si="132"/>
        <v>#N/A</v>
      </c>
      <c r="J1565" s="132" t="e">
        <f t="shared" ca="1" si="133"/>
        <v>#N/A</v>
      </c>
      <c r="N1565" s="132" t="e">
        <f t="shared" ca="1" si="134"/>
        <v>#N/A</v>
      </c>
      <c r="S1565" s="132" t="e">
        <f t="shared" ca="1" si="135"/>
        <v>#N/A</v>
      </c>
    </row>
    <row r="1566" spans="1:21">
      <c r="A1566" s="130">
        <f t="shared" si="136"/>
        <v>27</v>
      </c>
      <c r="E1566" s="130">
        <v>5</v>
      </c>
      <c r="F1566" s="132" t="e">
        <f t="shared" ca="1" si="132"/>
        <v>#N/A</v>
      </c>
      <c r="J1566" s="132" t="e">
        <f t="shared" ca="1" si="133"/>
        <v>#N/A</v>
      </c>
      <c r="N1566" s="132" t="e">
        <f t="shared" ca="1" si="134"/>
        <v>#N/A</v>
      </c>
      <c r="S1566" s="132" t="e">
        <f t="shared" ca="1" si="135"/>
        <v>#N/A</v>
      </c>
    </row>
    <row r="1567" spans="1:21">
      <c r="A1567" s="130">
        <f t="shared" si="136"/>
        <v>27</v>
      </c>
      <c r="E1567" s="130">
        <v>6</v>
      </c>
      <c r="F1567" s="132" t="e">
        <f t="shared" ca="1" si="132"/>
        <v>#N/A</v>
      </c>
      <c r="J1567" s="132" t="e">
        <f t="shared" ca="1" si="133"/>
        <v>#N/A</v>
      </c>
      <c r="N1567" s="132" t="e">
        <f t="shared" ca="1" si="134"/>
        <v>#N/A</v>
      </c>
      <c r="S1567" s="132" t="e">
        <f t="shared" ca="1" si="135"/>
        <v>#N/A</v>
      </c>
    </row>
    <row r="1568" spans="1:21">
      <c r="A1568" s="130">
        <f t="shared" si="136"/>
        <v>27</v>
      </c>
      <c r="E1568" s="130">
        <v>7</v>
      </c>
      <c r="F1568" s="132" t="e">
        <f t="shared" ca="1" si="132"/>
        <v>#N/A</v>
      </c>
      <c r="J1568" s="132" t="e">
        <f t="shared" ca="1" si="133"/>
        <v>#N/A</v>
      </c>
      <c r="N1568" s="132" t="e">
        <f t="shared" ca="1" si="134"/>
        <v>#N/A</v>
      </c>
      <c r="S1568" s="132" t="e">
        <f t="shared" ca="1" si="135"/>
        <v>#N/A</v>
      </c>
    </row>
    <row r="1569" spans="1:19">
      <c r="A1569" s="130">
        <f t="shared" si="136"/>
        <v>27</v>
      </c>
      <c r="E1569" s="130">
        <v>8</v>
      </c>
      <c r="F1569" s="132" t="e">
        <f t="shared" ca="1" si="132"/>
        <v>#N/A</v>
      </c>
      <c r="J1569" s="132" t="e">
        <f t="shared" ca="1" si="133"/>
        <v>#N/A</v>
      </c>
      <c r="N1569" s="132" t="e">
        <f t="shared" ca="1" si="134"/>
        <v>#N/A</v>
      </c>
      <c r="S1569" s="132" t="e">
        <f t="shared" ca="1" si="135"/>
        <v>#N/A</v>
      </c>
    </row>
    <row r="1570" spans="1:19">
      <c r="A1570" s="130">
        <f t="shared" si="136"/>
        <v>27</v>
      </c>
      <c r="E1570" s="130">
        <v>9</v>
      </c>
      <c r="F1570" s="132" t="e">
        <f t="shared" ca="1" si="132"/>
        <v>#N/A</v>
      </c>
      <c r="J1570" s="132" t="e">
        <f t="shared" ca="1" si="133"/>
        <v>#N/A</v>
      </c>
      <c r="N1570" s="132" t="e">
        <f t="shared" ca="1" si="134"/>
        <v>#N/A</v>
      </c>
      <c r="S1570" s="132" t="e">
        <f t="shared" ca="1" si="135"/>
        <v>#N/A</v>
      </c>
    </row>
    <row r="1571" spans="1:19">
      <c r="A1571" s="130">
        <f t="shared" si="136"/>
        <v>27</v>
      </c>
      <c r="E1571" s="130">
        <v>10</v>
      </c>
      <c r="F1571" s="132" t="e">
        <f t="shared" ca="1" si="132"/>
        <v>#N/A</v>
      </c>
      <c r="N1571" s="132" t="e">
        <f t="shared" ca="1" si="134"/>
        <v>#N/A</v>
      </c>
      <c r="S1571" s="132" t="e">
        <f t="shared" ca="1" si="135"/>
        <v>#N/A</v>
      </c>
    </row>
    <row r="1572" spans="1:19">
      <c r="A1572" s="130">
        <f t="shared" si="136"/>
        <v>27</v>
      </c>
      <c r="E1572" s="130">
        <v>11</v>
      </c>
      <c r="F1572" s="132" t="e">
        <f t="shared" ca="1" si="132"/>
        <v>#N/A</v>
      </c>
      <c r="N1572" s="132" t="e">
        <f t="shared" ca="1" si="134"/>
        <v>#N/A</v>
      </c>
      <c r="S1572" s="132" t="e">
        <f t="shared" ca="1" si="135"/>
        <v>#N/A</v>
      </c>
    </row>
    <row r="1573" spans="1:19">
      <c r="A1573" s="130">
        <f t="shared" si="136"/>
        <v>27</v>
      </c>
      <c r="E1573" s="130">
        <v>12</v>
      </c>
      <c r="F1573" s="132" t="e">
        <f t="shared" ca="1" si="132"/>
        <v>#N/A</v>
      </c>
      <c r="N1573" s="132" t="e">
        <f t="shared" ca="1" si="134"/>
        <v>#N/A</v>
      </c>
      <c r="S1573" s="132" t="e">
        <f t="shared" ca="1" si="135"/>
        <v>#N/A</v>
      </c>
    </row>
    <row r="1574" spans="1:19">
      <c r="A1574" s="130">
        <f t="shared" si="136"/>
        <v>27</v>
      </c>
      <c r="E1574" s="130">
        <v>13</v>
      </c>
      <c r="F1574" s="132" t="e">
        <f t="shared" ca="1" si="132"/>
        <v>#N/A</v>
      </c>
      <c r="N1574" s="132" t="e">
        <f t="shared" ca="1" si="134"/>
        <v>#N/A</v>
      </c>
      <c r="S1574" s="132" t="e">
        <f t="shared" ca="1" si="135"/>
        <v>#N/A</v>
      </c>
    </row>
    <row r="1575" spans="1:19">
      <c r="A1575" s="130">
        <f t="shared" si="136"/>
        <v>27</v>
      </c>
      <c r="E1575" s="130">
        <v>14</v>
      </c>
      <c r="F1575" s="132" t="e">
        <f t="shared" ca="1" si="132"/>
        <v>#N/A</v>
      </c>
      <c r="N1575" s="132" t="e">
        <f t="shared" ca="1" si="134"/>
        <v>#N/A</v>
      </c>
      <c r="S1575" s="132" t="e">
        <f t="shared" ca="1" si="135"/>
        <v>#N/A</v>
      </c>
    </row>
    <row r="1576" spans="1:19">
      <c r="A1576" s="130">
        <f t="shared" si="136"/>
        <v>27</v>
      </c>
      <c r="E1576" s="130">
        <v>15</v>
      </c>
      <c r="F1576" s="132" t="e">
        <f t="shared" ca="1" si="132"/>
        <v>#N/A</v>
      </c>
      <c r="N1576" s="132" t="e">
        <f t="shared" ca="1" si="134"/>
        <v>#N/A</v>
      </c>
      <c r="S1576" s="132" t="e">
        <f t="shared" ca="1" si="135"/>
        <v>#N/A</v>
      </c>
    </row>
    <row r="1577" spans="1:19">
      <c r="A1577" s="130">
        <f t="shared" si="136"/>
        <v>27</v>
      </c>
      <c r="E1577" s="130">
        <v>16</v>
      </c>
      <c r="F1577" s="132" t="e">
        <f t="shared" ca="1" si="132"/>
        <v>#N/A</v>
      </c>
      <c r="N1577" s="132" t="e">
        <f t="shared" ca="1" si="134"/>
        <v>#N/A</v>
      </c>
      <c r="S1577" s="132" t="e">
        <f t="shared" ca="1" si="135"/>
        <v>#N/A</v>
      </c>
    </row>
    <row r="1578" spans="1:19">
      <c r="A1578" s="130">
        <f t="shared" si="136"/>
        <v>27</v>
      </c>
      <c r="E1578" s="130">
        <v>17</v>
      </c>
      <c r="F1578" s="132" t="e">
        <f t="shared" ca="1" si="132"/>
        <v>#N/A</v>
      </c>
      <c r="N1578" s="132" t="e">
        <f t="shared" ca="1" si="134"/>
        <v>#N/A</v>
      </c>
      <c r="S1578" s="132" t="e">
        <f t="shared" ca="1" si="135"/>
        <v>#N/A</v>
      </c>
    </row>
    <row r="1579" spans="1:19">
      <c r="A1579" s="130">
        <f t="shared" si="136"/>
        <v>27</v>
      </c>
      <c r="E1579" s="130">
        <v>18</v>
      </c>
      <c r="F1579" s="132" t="e">
        <f t="shared" ca="1" si="132"/>
        <v>#N/A</v>
      </c>
      <c r="N1579" s="132" t="e">
        <f t="shared" ca="1" si="134"/>
        <v>#N/A</v>
      </c>
      <c r="S1579" s="132" t="e">
        <f t="shared" ca="1" si="135"/>
        <v>#N/A</v>
      </c>
    </row>
    <row r="1580" spans="1:19">
      <c r="A1580" s="130">
        <f t="shared" si="136"/>
        <v>27</v>
      </c>
      <c r="E1580" s="130">
        <v>19</v>
      </c>
      <c r="F1580" s="132" t="e">
        <f t="shared" ca="1" si="132"/>
        <v>#N/A</v>
      </c>
      <c r="N1580" s="132" t="e">
        <f t="shared" ca="1" si="134"/>
        <v>#N/A</v>
      </c>
      <c r="S1580" s="132" t="e">
        <f t="shared" ca="1" si="135"/>
        <v>#N/A</v>
      </c>
    </row>
    <row r="1581" spans="1:19">
      <c r="A1581" s="130">
        <f t="shared" si="136"/>
        <v>27</v>
      </c>
      <c r="E1581" s="130">
        <v>20</v>
      </c>
      <c r="F1581" s="132" t="e">
        <f t="shared" ca="1" si="132"/>
        <v>#N/A</v>
      </c>
      <c r="N1581" s="132" t="e">
        <f t="shared" ca="1" si="134"/>
        <v>#N/A</v>
      </c>
      <c r="S1581" s="132" t="e">
        <f t="shared" ca="1" si="135"/>
        <v>#N/A</v>
      </c>
    </row>
    <row r="1582" spans="1:19">
      <c r="A1582" s="130">
        <f t="shared" si="136"/>
        <v>27</v>
      </c>
      <c r="E1582" s="130">
        <v>21</v>
      </c>
      <c r="F1582" s="132" t="e">
        <f t="shared" ca="1" si="132"/>
        <v>#N/A</v>
      </c>
      <c r="N1582" s="132" t="e">
        <f t="shared" ca="1" si="134"/>
        <v>#N/A</v>
      </c>
      <c r="S1582" s="132" t="e">
        <f t="shared" ca="1" si="135"/>
        <v>#N/A</v>
      </c>
    </row>
    <row r="1583" spans="1:19">
      <c r="A1583" s="130">
        <f t="shared" si="136"/>
        <v>27</v>
      </c>
      <c r="E1583" s="130">
        <v>22</v>
      </c>
      <c r="F1583" s="132" t="e">
        <f t="shared" ca="1" si="132"/>
        <v>#N/A</v>
      </c>
      <c r="N1583" s="132" t="e">
        <f t="shared" ca="1" si="134"/>
        <v>#N/A</v>
      </c>
      <c r="S1583" s="132" t="e">
        <f t="shared" ca="1" si="135"/>
        <v>#N/A</v>
      </c>
    </row>
    <row r="1584" spans="1:19">
      <c r="A1584" s="130">
        <f t="shared" si="136"/>
        <v>27</v>
      </c>
      <c r="E1584" s="130">
        <v>23</v>
      </c>
      <c r="F1584" s="132" t="e">
        <f t="shared" ca="1" si="132"/>
        <v>#N/A</v>
      </c>
      <c r="N1584" s="132" t="e">
        <f t="shared" ca="1" si="134"/>
        <v>#N/A</v>
      </c>
      <c r="S1584" s="132" t="e">
        <f t="shared" ca="1" si="135"/>
        <v>#N/A</v>
      </c>
    </row>
    <row r="1585" spans="1:19">
      <c r="A1585" s="130">
        <f t="shared" si="136"/>
        <v>27</v>
      </c>
      <c r="E1585" s="130">
        <v>24</v>
      </c>
      <c r="S1585" s="132" t="e">
        <f t="shared" ca="1" si="135"/>
        <v>#N/A</v>
      </c>
    </row>
    <row r="1586" spans="1:19">
      <c r="A1586" s="130">
        <f t="shared" si="136"/>
        <v>27</v>
      </c>
      <c r="E1586" s="130">
        <v>25</v>
      </c>
      <c r="S1586" s="132" t="e">
        <f t="shared" ca="1" si="135"/>
        <v>#N/A</v>
      </c>
    </row>
    <row r="1587" spans="1:19">
      <c r="A1587" s="130">
        <f t="shared" si="136"/>
        <v>27</v>
      </c>
      <c r="E1587" s="130">
        <v>26</v>
      </c>
      <c r="S1587" s="132" t="e">
        <f t="shared" ca="1" si="135"/>
        <v>#N/A</v>
      </c>
    </row>
    <row r="1588" spans="1:19">
      <c r="A1588" s="130">
        <f t="shared" si="136"/>
        <v>27</v>
      </c>
      <c r="E1588" s="130">
        <v>27</v>
      </c>
      <c r="S1588" s="132" t="e">
        <f t="shared" ca="1" si="135"/>
        <v>#N/A</v>
      </c>
    </row>
    <row r="1589" spans="1:19">
      <c r="A1589" s="130">
        <f t="shared" si="136"/>
        <v>27</v>
      </c>
      <c r="E1589" s="130">
        <v>28</v>
      </c>
      <c r="S1589" s="132" t="e">
        <f t="shared" ca="1" si="135"/>
        <v>#N/A</v>
      </c>
    </row>
    <row r="1590" spans="1:19">
      <c r="A1590" s="130">
        <f t="shared" si="136"/>
        <v>27</v>
      </c>
      <c r="E1590" s="130">
        <v>29</v>
      </c>
      <c r="S1590" s="132" t="e">
        <f t="shared" ca="1" si="135"/>
        <v>#N/A</v>
      </c>
    </row>
    <row r="1591" spans="1:19">
      <c r="A1591" s="130">
        <f t="shared" si="136"/>
        <v>27</v>
      </c>
      <c r="E1591" s="130">
        <v>30</v>
      </c>
      <c r="S1591" s="132" t="e">
        <f t="shared" ca="1" si="135"/>
        <v>#N/A</v>
      </c>
    </row>
    <row r="1592" spans="1:19">
      <c r="A1592" s="130">
        <f t="shared" si="136"/>
        <v>27</v>
      </c>
      <c r="E1592" s="130">
        <v>31</v>
      </c>
      <c r="S1592" s="132" t="e">
        <f t="shared" ca="1" si="135"/>
        <v>#N/A</v>
      </c>
    </row>
    <row r="1593" spans="1:19">
      <c r="A1593" s="130">
        <f t="shared" si="136"/>
        <v>27</v>
      </c>
      <c r="E1593" s="130">
        <v>32</v>
      </c>
      <c r="S1593" s="132" t="e">
        <f t="shared" ca="1" si="135"/>
        <v>#N/A</v>
      </c>
    </row>
    <row r="1594" spans="1:19">
      <c r="A1594" s="130">
        <f t="shared" si="136"/>
        <v>27</v>
      </c>
      <c r="E1594" s="130">
        <v>33</v>
      </c>
      <c r="S1594" s="132" t="e">
        <f t="shared" ca="1" si="135"/>
        <v>#N/A</v>
      </c>
    </row>
    <row r="1595" spans="1:19">
      <c r="A1595" s="130">
        <f t="shared" si="136"/>
        <v>27</v>
      </c>
      <c r="E1595" s="130">
        <v>34</v>
      </c>
      <c r="S1595" s="132" t="e">
        <f t="shared" ca="1" si="135"/>
        <v>#N/A</v>
      </c>
    </row>
    <row r="1596" spans="1:19">
      <c r="A1596" s="130">
        <f t="shared" si="136"/>
        <v>27</v>
      </c>
      <c r="E1596" s="130">
        <v>35</v>
      </c>
      <c r="S1596" s="132" t="e">
        <f t="shared" ca="1" si="135"/>
        <v>#N/A</v>
      </c>
    </row>
    <row r="1597" spans="1:19">
      <c r="A1597" s="130">
        <f t="shared" si="136"/>
        <v>27</v>
      </c>
      <c r="E1597" s="130">
        <v>36</v>
      </c>
      <c r="S1597" s="132" t="e">
        <f t="shared" ca="1" si="135"/>
        <v>#N/A</v>
      </c>
    </row>
    <row r="1598" spans="1:19">
      <c r="A1598" s="130">
        <f t="shared" si="136"/>
        <v>27</v>
      </c>
      <c r="E1598" s="130">
        <v>37</v>
      </c>
      <c r="S1598" s="132" t="e">
        <f t="shared" ca="1" si="135"/>
        <v>#N/A</v>
      </c>
    </row>
    <row r="1599" spans="1:19">
      <c r="A1599" s="130">
        <f t="shared" si="136"/>
        <v>27</v>
      </c>
      <c r="E1599" s="130">
        <v>38</v>
      </c>
      <c r="S1599" s="132" t="e">
        <f t="shared" ca="1" si="135"/>
        <v>#N/A</v>
      </c>
    </row>
    <row r="1600" spans="1:19">
      <c r="A1600" s="130">
        <f t="shared" si="136"/>
        <v>27</v>
      </c>
      <c r="E1600" s="130">
        <v>39</v>
      </c>
      <c r="S1600" s="132" t="e">
        <f t="shared" ca="1" si="135"/>
        <v>#N/A</v>
      </c>
    </row>
    <row r="1601" spans="1:19">
      <c r="A1601" s="130">
        <f t="shared" si="136"/>
        <v>27</v>
      </c>
      <c r="E1601" s="130">
        <v>40</v>
      </c>
      <c r="S1601" s="132" t="e">
        <f t="shared" ca="1" si="135"/>
        <v>#N/A</v>
      </c>
    </row>
    <row r="1602" spans="1:19">
      <c r="A1602" s="130">
        <f t="shared" si="136"/>
        <v>27</v>
      </c>
      <c r="E1602" s="130">
        <v>41</v>
      </c>
      <c r="S1602" s="132" t="e">
        <f t="shared" ca="1" si="135"/>
        <v>#N/A</v>
      </c>
    </row>
    <row r="1603" spans="1:19">
      <c r="A1603" s="130">
        <f t="shared" si="136"/>
        <v>27</v>
      </c>
      <c r="E1603" s="130">
        <v>42</v>
      </c>
      <c r="S1603" s="132" t="e">
        <f t="shared" ca="1" si="135"/>
        <v>#N/A</v>
      </c>
    </row>
    <row r="1604" spans="1:19">
      <c r="A1604" s="130">
        <f t="shared" si="136"/>
        <v>27</v>
      </c>
      <c r="E1604" s="130">
        <v>43</v>
      </c>
      <c r="S1604" s="132" t="e">
        <f t="shared" ca="1" si="135"/>
        <v>#N/A</v>
      </c>
    </row>
    <row r="1605" spans="1:19">
      <c r="A1605" s="130">
        <f t="shared" si="136"/>
        <v>27</v>
      </c>
      <c r="E1605" s="130">
        <v>44</v>
      </c>
      <c r="S1605" s="132" t="e">
        <f t="shared" ca="1" si="135"/>
        <v>#N/A</v>
      </c>
    </row>
    <row r="1606" spans="1:19">
      <c r="A1606" s="130">
        <f t="shared" si="136"/>
        <v>27</v>
      </c>
      <c r="E1606" s="130">
        <v>45</v>
      </c>
      <c r="S1606" s="132" t="e">
        <f t="shared" ca="1" si="135"/>
        <v>#N/A</v>
      </c>
    </row>
    <row r="1607" spans="1:19">
      <c r="A1607" s="130">
        <f t="shared" si="136"/>
        <v>27</v>
      </c>
      <c r="E1607" s="130">
        <v>46</v>
      </c>
      <c r="S1607" s="132" t="e">
        <f t="shared" ca="1" si="135"/>
        <v>#N/A</v>
      </c>
    </row>
    <row r="1608" spans="1:19">
      <c r="A1608" s="130">
        <f t="shared" si="136"/>
        <v>27</v>
      </c>
      <c r="E1608" s="130">
        <v>47</v>
      </c>
      <c r="S1608" s="132" t="e">
        <f t="shared" ca="1" si="135"/>
        <v>#N/A</v>
      </c>
    </row>
    <row r="1609" spans="1:19">
      <c r="A1609" s="130">
        <f t="shared" si="136"/>
        <v>27</v>
      </c>
      <c r="E1609" s="130">
        <v>48</v>
      </c>
      <c r="S1609" s="132" t="e">
        <f t="shared" ca="1" si="135"/>
        <v>#N/A</v>
      </c>
    </row>
    <row r="1610" spans="1:19">
      <c r="A1610" s="130">
        <f t="shared" si="136"/>
        <v>27</v>
      </c>
      <c r="E1610" s="130">
        <v>49</v>
      </c>
      <c r="S1610" s="132" t="e">
        <f t="shared" ca="1" si="135"/>
        <v>#N/A</v>
      </c>
    </row>
    <row r="1611" spans="1:19">
      <c r="A1611" s="130">
        <f t="shared" si="136"/>
        <v>27</v>
      </c>
      <c r="E1611" s="130">
        <v>50</v>
      </c>
      <c r="S1611" s="132" t="e">
        <f t="shared" ca="1" si="135"/>
        <v>#N/A</v>
      </c>
    </row>
    <row r="1612" spans="1:19">
      <c r="A1612" s="130">
        <f t="shared" si="136"/>
        <v>27</v>
      </c>
      <c r="E1612" s="130">
        <v>51</v>
      </c>
      <c r="S1612" s="132" t="e">
        <f t="shared" ca="1" si="135"/>
        <v>#N/A</v>
      </c>
    </row>
    <row r="1613" spans="1:19">
      <c r="A1613" s="130">
        <f t="shared" si="136"/>
        <v>27</v>
      </c>
      <c r="E1613" s="130">
        <v>52</v>
      </c>
      <c r="S1613" s="132" t="e">
        <f t="shared" ca="1" si="135"/>
        <v>#N/A</v>
      </c>
    </row>
    <row r="1622" spans="1:21">
      <c r="A1622" s="130">
        <f>(ROW()+58)/60</f>
        <v>28</v>
      </c>
      <c r="B1622" s="131">
        <f ca="1">INDIRECT("select!E"&amp;TEXT($B$1+A1622,"#"))</f>
        <v>0</v>
      </c>
      <c r="C1622" s="130" t="e">
        <f ca="1">VLOOKUP(B1622,$A$3181:$D$3190,4,0)</f>
        <v>#N/A</v>
      </c>
      <c r="D1622" s="130" t="e">
        <f ca="1">VLOOKUP(B1622,$A$3181:$D$3190,3,0)</f>
        <v>#N/A</v>
      </c>
      <c r="E1622" s="130">
        <v>1</v>
      </c>
      <c r="F1622" s="132" t="e">
        <f t="shared" ref="F1622:F1644" ca="1" si="137">IF(E1622&lt;=INDIRECT("D$"&amp;TEXT(ROW()-E1622+1,"#")),INDIRECT("E$"&amp;TEXT($F$1+INDIRECT("C$"&amp;TEXT(ROW()-E1622+1,"#"))+E1622-1,"#")),"")</f>
        <v>#N/A</v>
      </c>
      <c r="G1622" s="131">
        <f ca="1">INDIRECT("select!G"&amp;TEXT($B$1+A1622,"#"))</f>
        <v>0</v>
      </c>
      <c r="H1622" s="130" t="e">
        <f ca="1">VLOOKUP(G1622,E$3181:G$3219,3,0)</f>
        <v>#N/A</v>
      </c>
      <c r="I1622" s="130" t="e">
        <f ca="1">VLOOKUP(G1622,E$3181:G$3219,2,0)</f>
        <v>#N/A</v>
      </c>
      <c r="J1622" s="132" t="e">
        <f t="shared" ref="J1622:J1630" ca="1" si="138">IF(E1622&lt;=INDIRECT("I$"&amp;TEXT(ROW()-E1622+1,"#")),INDIRECT("H$"&amp;TEXT($F$1+INDIRECT("H$"&amp;TEXT(ROW()-E1622+1,"#"))+E1622-1,"#")),"")</f>
        <v>#N/A</v>
      </c>
      <c r="K1622" s="133">
        <f ca="1">INDIRECT("select!H"&amp;TEXT($B$1+A1622,"#"))</f>
        <v>0</v>
      </c>
      <c r="L1622" s="130" t="e">
        <f ca="1">VLOOKUP(K1622,H$3181:J$3287,3,0)</f>
        <v>#N/A</v>
      </c>
      <c r="M1622" s="130" t="e">
        <f ca="1">VLOOKUP(K1622,H$3181:J$3287,2,0)</f>
        <v>#N/A</v>
      </c>
      <c r="N1622" s="132" t="e">
        <f t="shared" ref="N1622:N1644" ca="1" si="139">IF(E1622&lt;=INDIRECT("M$"&amp;TEXT(ROW()-E1622+1,"#")),INDIRECT("K$"&amp;TEXT($F$1+INDIRECT("L$"&amp;TEXT(ROW()-E1622+1,"#"))+E1622-1,"#")),"")</f>
        <v>#N/A</v>
      </c>
      <c r="O1622" s="133">
        <f ca="1">INDIRECT("select!I"&amp;TEXT($B$1+A1622,"#"))</f>
        <v>0</v>
      </c>
      <c r="Q1622" s="130" t="e">
        <f ca="1">VLOOKUP(O1622,K$3181:O$3570,5,0)</f>
        <v>#N/A</v>
      </c>
      <c r="R1622" s="130" t="e">
        <f ca="1">VLOOKUP(O1622,K$3181:O$3570,4,0)</f>
        <v>#N/A</v>
      </c>
      <c r="S1622" s="132" t="e">
        <f t="shared" ref="S1622:S1673" ca="1" si="140">IF(E1622&lt;=INDIRECT("R$"&amp;TEXT(ROW()-E1622+1,"#")),INDIRECT("P$"&amp;TEXT($F$1+INDIRECT("Q$"&amp;TEXT(ROW()-E1622+1,"#"))+E1622-1,"#")),"")</f>
        <v>#N/A</v>
      </c>
      <c r="T1622" s="130" t="str">
        <f ca="1">IFERROR(VLOOKUP(O1622,K$3181:O$3570,2,0),"")</f>
        <v/>
      </c>
      <c r="U1622">
        <f ca="1">IFERROR(VLOOKUP(O1622,K$3181:O$3570,3,0),0)</f>
        <v>0</v>
      </c>
    </row>
    <row r="1623" spans="1:21">
      <c r="A1623" s="130">
        <f t="shared" ref="A1623:A1673" si="141">A1622</f>
        <v>28</v>
      </c>
      <c r="E1623" s="130">
        <v>2</v>
      </c>
      <c r="F1623" s="132" t="e">
        <f t="shared" ca="1" si="137"/>
        <v>#N/A</v>
      </c>
      <c r="J1623" s="132" t="e">
        <f t="shared" ca="1" si="138"/>
        <v>#N/A</v>
      </c>
      <c r="N1623" s="132" t="e">
        <f t="shared" ca="1" si="139"/>
        <v>#N/A</v>
      </c>
      <c r="S1623" s="132" t="e">
        <f t="shared" ca="1" si="140"/>
        <v>#N/A</v>
      </c>
    </row>
    <row r="1624" spans="1:21">
      <c r="A1624" s="130">
        <f t="shared" si="141"/>
        <v>28</v>
      </c>
      <c r="E1624" s="130">
        <v>3</v>
      </c>
      <c r="F1624" s="132" t="e">
        <f t="shared" ca="1" si="137"/>
        <v>#N/A</v>
      </c>
      <c r="J1624" s="132" t="e">
        <f t="shared" ca="1" si="138"/>
        <v>#N/A</v>
      </c>
      <c r="N1624" s="132" t="e">
        <f t="shared" ca="1" si="139"/>
        <v>#N/A</v>
      </c>
      <c r="S1624" s="132" t="e">
        <f t="shared" ca="1" si="140"/>
        <v>#N/A</v>
      </c>
    </row>
    <row r="1625" spans="1:21">
      <c r="A1625" s="130">
        <f t="shared" si="141"/>
        <v>28</v>
      </c>
      <c r="E1625" s="130">
        <v>4</v>
      </c>
      <c r="F1625" s="132" t="e">
        <f t="shared" ca="1" si="137"/>
        <v>#N/A</v>
      </c>
      <c r="J1625" s="132" t="e">
        <f t="shared" ca="1" si="138"/>
        <v>#N/A</v>
      </c>
      <c r="N1625" s="132" t="e">
        <f t="shared" ca="1" si="139"/>
        <v>#N/A</v>
      </c>
      <c r="S1625" s="132" t="e">
        <f t="shared" ca="1" si="140"/>
        <v>#N/A</v>
      </c>
    </row>
    <row r="1626" spans="1:21">
      <c r="A1626" s="130">
        <f t="shared" si="141"/>
        <v>28</v>
      </c>
      <c r="E1626" s="130">
        <v>5</v>
      </c>
      <c r="F1626" s="132" t="e">
        <f t="shared" ca="1" si="137"/>
        <v>#N/A</v>
      </c>
      <c r="J1626" s="132" t="e">
        <f t="shared" ca="1" si="138"/>
        <v>#N/A</v>
      </c>
      <c r="N1626" s="132" t="e">
        <f t="shared" ca="1" si="139"/>
        <v>#N/A</v>
      </c>
      <c r="S1626" s="132" t="e">
        <f t="shared" ca="1" si="140"/>
        <v>#N/A</v>
      </c>
    </row>
    <row r="1627" spans="1:21">
      <c r="A1627" s="130">
        <f t="shared" si="141"/>
        <v>28</v>
      </c>
      <c r="E1627" s="130">
        <v>6</v>
      </c>
      <c r="F1627" s="132" t="e">
        <f t="shared" ca="1" si="137"/>
        <v>#N/A</v>
      </c>
      <c r="J1627" s="132" t="e">
        <f t="shared" ca="1" si="138"/>
        <v>#N/A</v>
      </c>
      <c r="N1627" s="132" t="e">
        <f t="shared" ca="1" si="139"/>
        <v>#N/A</v>
      </c>
      <c r="S1627" s="132" t="e">
        <f t="shared" ca="1" si="140"/>
        <v>#N/A</v>
      </c>
    </row>
    <row r="1628" spans="1:21">
      <c r="A1628" s="130">
        <f t="shared" si="141"/>
        <v>28</v>
      </c>
      <c r="E1628" s="130">
        <v>7</v>
      </c>
      <c r="F1628" s="132" t="e">
        <f t="shared" ca="1" si="137"/>
        <v>#N/A</v>
      </c>
      <c r="J1628" s="132" t="e">
        <f t="shared" ca="1" si="138"/>
        <v>#N/A</v>
      </c>
      <c r="N1628" s="132" t="e">
        <f t="shared" ca="1" si="139"/>
        <v>#N/A</v>
      </c>
      <c r="S1628" s="132" t="e">
        <f t="shared" ca="1" si="140"/>
        <v>#N/A</v>
      </c>
    </row>
    <row r="1629" spans="1:21">
      <c r="A1629" s="130">
        <f t="shared" si="141"/>
        <v>28</v>
      </c>
      <c r="E1629" s="130">
        <v>8</v>
      </c>
      <c r="F1629" s="132" t="e">
        <f t="shared" ca="1" si="137"/>
        <v>#N/A</v>
      </c>
      <c r="J1629" s="132" t="e">
        <f t="shared" ca="1" si="138"/>
        <v>#N/A</v>
      </c>
      <c r="N1629" s="132" t="e">
        <f t="shared" ca="1" si="139"/>
        <v>#N/A</v>
      </c>
      <c r="S1629" s="132" t="e">
        <f t="shared" ca="1" si="140"/>
        <v>#N/A</v>
      </c>
    </row>
    <row r="1630" spans="1:21">
      <c r="A1630" s="130">
        <f t="shared" si="141"/>
        <v>28</v>
      </c>
      <c r="E1630" s="130">
        <v>9</v>
      </c>
      <c r="F1630" s="132" t="e">
        <f t="shared" ca="1" si="137"/>
        <v>#N/A</v>
      </c>
      <c r="J1630" s="132" t="e">
        <f t="shared" ca="1" si="138"/>
        <v>#N/A</v>
      </c>
      <c r="N1630" s="132" t="e">
        <f t="shared" ca="1" si="139"/>
        <v>#N/A</v>
      </c>
      <c r="S1630" s="132" t="e">
        <f t="shared" ca="1" si="140"/>
        <v>#N/A</v>
      </c>
    </row>
    <row r="1631" spans="1:21">
      <c r="A1631" s="130">
        <f t="shared" si="141"/>
        <v>28</v>
      </c>
      <c r="E1631" s="130">
        <v>10</v>
      </c>
      <c r="F1631" s="132" t="e">
        <f t="shared" ca="1" si="137"/>
        <v>#N/A</v>
      </c>
      <c r="N1631" s="132" t="e">
        <f t="shared" ca="1" si="139"/>
        <v>#N/A</v>
      </c>
      <c r="S1631" s="132" t="e">
        <f t="shared" ca="1" si="140"/>
        <v>#N/A</v>
      </c>
    </row>
    <row r="1632" spans="1:21">
      <c r="A1632" s="130">
        <f t="shared" si="141"/>
        <v>28</v>
      </c>
      <c r="E1632" s="130">
        <v>11</v>
      </c>
      <c r="F1632" s="132" t="e">
        <f t="shared" ca="1" si="137"/>
        <v>#N/A</v>
      </c>
      <c r="N1632" s="132" t="e">
        <f t="shared" ca="1" si="139"/>
        <v>#N/A</v>
      </c>
      <c r="S1632" s="132" t="e">
        <f t="shared" ca="1" si="140"/>
        <v>#N/A</v>
      </c>
    </row>
    <row r="1633" spans="1:19">
      <c r="A1633" s="130">
        <f t="shared" si="141"/>
        <v>28</v>
      </c>
      <c r="E1633" s="130">
        <v>12</v>
      </c>
      <c r="F1633" s="132" t="e">
        <f t="shared" ca="1" si="137"/>
        <v>#N/A</v>
      </c>
      <c r="N1633" s="132" t="e">
        <f t="shared" ca="1" si="139"/>
        <v>#N/A</v>
      </c>
      <c r="S1633" s="132" t="e">
        <f t="shared" ca="1" si="140"/>
        <v>#N/A</v>
      </c>
    </row>
    <row r="1634" spans="1:19">
      <c r="A1634" s="130">
        <f t="shared" si="141"/>
        <v>28</v>
      </c>
      <c r="E1634" s="130">
        <v>13</v>
      </c>
      <c r="F1634" s="132" t="e">
        <f t="shared" ca="1" si="137"/>
        <v>#N/A</v>
      </c>
      <c r="N1634" s="132" t="e">
        <f t="shared" ca="1" si="139"/>
        <v>#N/A</v>
      </c>
      <c r="S1634" s="132" t="e">
        <f t="shared" ca="1" si="140"/>
        <v>#N/A</v>
      </c>
    </row>
    <row r="1635" spans="1:19">
      <c r="A1635" s="130">
        <f t="shared" si="141"/>
        <v>28</v>
      </c>
      <c r="E1635" s="130">
        <v>14</v>
      </c>
      <c r="F1635" s="132" t="e">
        <f t="shared" ca="1" si="137"/>
        <v>#N/A</v>
      </c>
      <c r="N1635" s="132" t="e">
        <f t="shared" ca="1" si="139"/>
        <v>#N/A</v>
      </c>
      <c r="S1635" s="132" t="e">
        <f t="shared" ca="1" si="140"/>
        <v>#N/A</v>
      </c>
    </row>
    <row r="1636" spans="1:19">
      <c r="A1636" s="130">
        <f t="shared" si="141"/>
        <v>28</v>
      </c>
      <c r="E1636" s="130">
        <v>15</v>
      </c>
      <c r="F1636" s="132" t="e">
        <f t="shared" ca="1" si="137"/>
        <v>#N/A</v>
      </c>
      <c r="N1636" s="132" t="e">
        <f t="shared" ca="1" si="139"/>
        <v>#N/A</v>
      </c>
      <c r="S1636" s="132" t="e">
        <f t="shared" ca="1" si="140"/>
        <v>#N/A</v>
      </c>
    </row>
    <row r="1637" spans="1:19">
      <c r="A1637" s="130">
        <f t="shared" si="141"/>
        <v>28</v>
      </c>
      <c r="E1637" s="130">
        <v>16</v>
      </c>
      <c r="F1637" s="132" t="e">
        <f t="shared" ca="1" si="137"/>
        <v>#N/A</v>
      </c>
      <c r="N1637" s="132" t="e">
        <f t="shared" ca="1" si="139"/>
        <v>#N/A</v>
      </c>
      <c r="S1637" s="132" t="e">
        <f t="shared" ca="1" si="140"/>
        <v>#N/A</v>
      </c>
    </row>
    <row r="1638" spans="1:19">
      <c r="A1638" s="130">
        <f t="shared" si="141"/>
        <v>28</v>
      </c>
      <c r="E1638" s="130">
        <v>17</v>
      </c>
      <c r="F1638" s="132" t="e">
        <f t="shared" ca="1" si="137"/>
        <v>#N/A</v>
      </c>
      <c r="N1638" s="132" t="e">
        <f t="shared" ca="1" si="139"/>
        <v>#N/A</v>
      </c>
      <c r="S1638" s="132" t="e">
        <f t="shared" ca="1" si="140"/>
        <v>#N/A</v>
      </c>
    </row>
    <row r="1639" spans="1:19">
      <c r="A1639" s="130">
        <f t="shared" si="141"/>
        <v>28</v>
      </c>
      <c r="E1639" s="130">
        <v>18</v>
      </c>
      <c r="F1639" s="132" t="e">
        <f t="shared" ca="1" si="137"/>
        <v>#N/A</v>
      </c>
      <c r="N1639" s="132" t="e">
        <f t="shared" ca="1" si="139"/>
        <v>#N/A</v>
      </c>
      <c r="S1639" s="132" t="e">
        <f t="shared" ca="1" si="140"/>
        <v>#N/A</v>
      </c>
    </row>
    <row r="1640" spans="1:19">
      <c r="A1640" s="130">
        <f t="shared" si="141"/>
        <v>28</v>
      </c>
      <c r="E1640" s="130">
        <v>19</v>
      </c>
      <c r="F1640" s="132" t="e">
        <f t="shared" ca="1" si="137"/>
        <v>#N/A</v>
      </c>
      <c r="N1640" s="132" t="e">
        <f t="shared" ca="1" si="139"/>
        <v>#N/A</v>
      </c>
      <c r="S1640" s="132" t="e">
        <f t="shared" ca="1" si="140"/>
        <v>#N/A</v>
      </c>
    </row>
    <row r="1641" spans="1:19">
      <c r="A1641" s="130">
        <f t="shared" si="141"/>
        <v>28</v>
      </c>
      <c r="E1641" s="130">
        <v>20</v>
      </c>
      <c r="F1641" s="132" t="e">
        <f t="shared" ca="1" si="137"/>
        <v>#N/A</v>
      </c>
      <c r="N1641" s="132" t="e">
        <f t="shared" ca="1" si="139"/>
        <v>#N/A</v>
      </c>
      <c r="S1641" s="132" t="e">
        <f t="shared" ca="1" si="140"/>
        <v>#N/A</v>
      </c>
    </row>
    <row r="1642" spans="1:19">
      <c r="A1642" s="130">
        <f t="shared" si="141"/>
        <v>28</v>
      </c>
      <c r="E1642" s="130">
        <v>21</v>
      </c>
      <c r="F1642" s="132" t="e">
        <f t="shared" ca="1" si="137"/>
        <v>#N/A</v>
      </c>
      <c r="N1642" s="132" t="e">
        <f t="shared" ca="1" si="139"/>
        <v>#N/A</v>
      </c>
      <c r="S1642" s="132" t="e">
        <f t="shared" ca="1" si="140"/>
        <v>#N/A</v>
      </c>
    </row>
    <row r="1643" spans="1:19">
      <c r="A1643" s="130">
        <f t="shared" si="141"/>
        <v>28</v>
      </c>
      <c r="E1643" s="130">
        <v>22</v>
      </c>
      <c r="F1643" s="132" t="e">
        <f t="shared" ca="1" si="137"/>
        <v>#N/A</v>
      </c>
      <c r="N1643" s="132" t="e">
        <f t="shared" ca="1" si="139"/>
        <v>#N/A</v>
      </c>
      <c r="S1643" s="132" t="e">
        <f t="shared" ca="1" si="140"/>
        <v>#N/A</v>
      </c>
    </row>
    <row r="1644" spans="1:19">
      <c r="A1644" s="130">
        <f t="shared" si="141"/>
        <v>28</v>
      </c>
      <c r="E1644" s="130">
        <v>23</v>
      </c>
      <c r="F1644" s="132" t="e">
        <f t="shared" ca="1" si="137"/>
        <v>#N/A</v>
      </c>
      <c r="N1644" s="132" t="e">
        <f t="shared" ca="1" si="139"/>
        <v>#N/A</v>
      </c>
      <c r="S1644" s="132" t="e">
        <f t="shared" ca="1" si="140"/>
        <v>#N/A</v>
      </c>
    </row>
    <row r="1645" spans="1:19">
      <c r="A1645" s="130">
        <f t="shared" si="141"/>
        <v>28</v>
      </c>
      <c r="E1645" s="130">
        <v>24</v>
      </c>
      <c r="S1645" s="132" t="e">
        <f t="shared" ca="1" si="140"/>
        <v>#N/A</v>
      </c>
    </row>
    <row r="1646" spans="1:19">
      <c r="A1646" s="130">
        <f t="shared" si="141"/>
        <v>28</v>
      </c>
      <c r="E1646" s="130">
        <v>25</v>
      </c>
      <c r="S1646" s="132" t="e">
        <f t="shared" ca="1" si="140"/>
        <v>#N/A</v>
      </c>
    </row>
    <row r="1647" spans="1:19">
      <c r="A1647" s="130">
        <f t="shared" si="141"/>
        <v>28</v>
      </c>
      <c r="E1647" s="130">
        <v>26</v>
      </c>
      <c r="S1647" s="132" t="e">
        <f t="shared" ca="1" si="140"/>
        <v>#N/A</v>
      </c>
    </row>
    <row r="1648" spans="1:19">
      <c r="A1648" s="130">
        <f t="shared" si="141"/>
        <v>28</v>
      </c>
      <c r="E1648" s="130">
        <v>27</v>
      </c>
      <c r="S1648" s="132" t="e">
        <f t="shared" ca="1" si="140"/>
        <v>#N/A</v>
      </c>
    </row>
    <row r="1649" spans="1:19">
      <c r="A1649" s="130">
        <f t="shared" si="141"/>
        <v>28</v>
      </c>
      <c r="E1649" s="130">
        <v>28</v>
      </c>
      <c r="S1649" s="132" t="e">
        <f t="shared" ca="1" si="140"/>
        <v>#N/A</v>
      </c>
    </row>
    <row r="1650" spans="1:19">
      <c r="A1650" s="130">
        <f t="shared" si="141"/>
        <v>28</v>
      </c>
      <c r="E1650" s="130">
        <v>29</v>
      </c>
      <c r="S1650" s="132" t="e">
        <f t="shared" ca="1" si="140"/>
        <v>#N/A</v>
      </c>
    </row>
    <row r="1651" spans="1:19">
      <c r="A1651" s="130">
        <f t="shared" si="141"/>
        <v>28</v>
      </c>
      <c r="E1651" s="130">
        <v>30</v>
      </c>
      <c r="S1651" s="132" t="e">
        <f t="shared" ca="1" si="140"/>
        <v>#N/A</v>
      </c>
    </row>
    <row r="1652" spans="1:19">
      <c r="A1652" s="130">
        <f t="shared" si="141"/>
        <v>28</v>
      </c>
      <c r="E1652" s="130">
        <v>31</v>
      </c>
      <c r="S1652" s="132" t="e">
        <f t="shared" ca="1" si="140"/>
        <v>#N/A</v>
      </c>
    </row>
    <row r="1653" spans="1:19">
      <c r="A1653" s="130">
        <f t="shared" si="141"/>
        <v>28</v>
      </c>
      <c r="E1653" s="130">
        <v>32</v>
      </c>
      <c r="S1653" s="132" t="e">
        <f t="shared" ca="1" si="140"/>
        <v>#N/A</v>
      </c>
    </row>
    <row r="1654" spans="1:19">
      <c r="A1654" s="130">
        <f t="shared" si="141"/>
        <v>28</v>
      </c>
      <c r="E1654" s="130">
        <v>33</v>
      </c>
      <c r="S1654" s="132" t="e">
        <f t="shared" ca="1" si="140"/>
        <v>#N/A</v>
      </c>
    </row>
    <row r="1655" spans="1:19">
      <c r="A1655" s="130">
        <f t="shared" si="141"/>
        <v>28</v>
      </c>
      <c r="E1655" s="130">
        <v>34</v>
      </c>
      <c r="S1655" s="132" t="e">
        <f t="shared" ca="1" si="140"/>
        <v>#N/A</v>
      </c>
    </row>
    <row r="1656" spans="1:19">
      <c r="A1656" s="130">
        <f t="shared" si="141"/>
        <v>28</v>
      </c>
      <c r="E1656" s="130">
        <v>35</v>
      </c>
      <c r="S1656" s="132" t="e">
        <f t="shared" ca="1" si="140"/>
        <v>#N/A</v>
      </c>
    </row>
    <row r="1657" spans="1:19">
      <c r="A1657" s="130">
        <f t="shared" si="141"/>
        <v>28</v>
      </c>
      <c r="E1657" s="130">
        <v>36</v>
      </c>
      <c r="S1657" s="132" t="e">
        <f t="shared" ca="1" si="140"/>
        <v>#N/A</v>
      </c>
    </row>
    <row r="1658" spans="1:19">
      <c r="A1658" s="130">
        <f t="shared" si="141"/>
        <v>28</v>
      </c>
      <c r="E1658" s="130">
        <v>37</v>
      </c>
      <c r="S1658" s="132" t="e">
        <f t="shared" ca="1" si="140"/>
        <v>#N/A</v>
      </c>
    </row>
    <row r="1659" spans="1:19">
      <c r="A1659" s="130">
        <f t="shared" si="141"/>
        <v>28</v>
      </c>
      <c r="E1659" s="130">
        <v>38</v>
      </c>
      <c r="S1659" s="132" t="e">
        <f t="shared" ca="1" si="140"/>
        <v>#N/A</v>
      </c>
    </row>
    <row r="1660" spans="1:19">
      <c r="A1660" s="130">
        <f t="shared" si="141"/>
        <v>28</v>
      </c>
      <c r="E1660" s="130">
        <v>39</v>
      </c>
      <c r="S1660" s="132" t="e">
        <f t="shared" ca="1" si="140"/>
        <v>#N/A</v>
      </c>
    </row>
    <row r="1661" spans="1:19">
      <c r="A1661" s="130">
        <f t="shared" si="141"/>
        <v>28</v>
      </c>
      <c r="E1661" s="130">
        <v>40</v>
      </c>
      <c r="S1661" s="132" t="e">
        <f t="shared" ca="1" si="140"/>
        <v>#N/A</v>
      </c>
    </row>
    <row r="1662" spans="1:19">
      <c r="A1662" s="130">
        <f t="shared" si="141"/>
        <v>28</v>
      </c>
      <c r="E1662" s="130">
        <v>41</v>
      </c>
      <c r="S1662" s="132" t="e">
        <f t="shared" ca="1" si="140"/>
        <v>#N/A</v>
      </c>
    </row>
    <row r="1663" spans="1:19">
      <c r="A1663" s="130">
        <f t="shared" si="141"/>
        <v>28</v>
      </c>
      <c r="E1663" s="130">
        <v>42</v>
      </c>
      <c r="S1663" s="132" t="e">
        <f t="shared" ca="1" si="140"/>
        <v>#N/A</v>
      </c>
    </row>
    <row r="1664" spans="1:19">
      <c r="A1664" s="130">
        <f t="shared" si="141"/>
        <v>28</v>
      </c>
      <c r="E1664" s="130">
        <v>43</v>
      </c>
      <c r="S1664" s="132" t="e">
        <f t="shared" ca="1" si="140"/>
        <v>#N/A</v>
      </c>
    </row>
    <row r="1665" spans="1:19">
      <c r="A1665" s="130">
        <f t="shared" si="141"/>
        <v>28</v>
      </c>
      <c r="E1665" s="130">
        <v>44</v>
      </c>
      <c r="S1665" s="132" t="e">
        <f t="shared" ca="1" si="140"/>
        <v>#N/A</v>
      </c>
    </row>
    <row r="1666" spans="1:19">
      <c r="A1666" s="130">
        <f t="shared" si="141"/>
        <v>28</v>
      </c>
      <c r="E1666" s="130">
        <v>45</v>
      </c>
      <c r="S1666" s="132" t="e">
        <f t="shared" ca="1" si="140"/>
        <v>#N/A</v>
      </c>
    </row>
    <row r="1667" spans="1:19">
      <c r="A1667" s="130">
        <f t="shared" si="141"/>
        <v>28</v>
      </c>
      <c r="E1667" s="130">
        <v>46</v>
      </c>
      <c r="S1667" s="132" t="e">
        <f t="shared" ca="1" si="140"/>
        <v>#N/A</v>
      </c>
    </row>
    <row r="1668" spans="1:19">
      <c r="A1668" s="130">
        <f t="shared" si="141"/>
        <v>28</v>
      </c>
      <c r="E1668" s="130">
        <v>47</v>
      </c>
      <c r="S1668" s="132" t="e">
        <f t="shared" ca="1" si="140"/>
        <v>#N/A</v>
      </c>
    </row>
    <row r="1669" spans="1:19">
      <c r="A1669" s="130">
        <f t="shared" si="141"/>
        <v>28</v>
      </c>
      <c r="E1669" s="130">
        <v>48</v>
      </c>
      <c r="S1669" s="132" t="e">
        <f t="shared" ca="1" si="140"/>
        <v>#N/A</v>
      </c>
    </row>
    <row r="1670" spans="1:19">
      <c r="A1670" s="130">
        <f t="shared" si="141"/>
        <v>28</v>
      </c>
      <c r="E1670" s="130">
        <v>49</v>
      </c>
      <c r="S1670" s="132" t="e">
        <f t="shared" ca="1" si="140"/>
        <v>#N/A</v>
      </c>
    </row>
    <row r="1671" spans="1:19">
      <c r="A1671" s="130">
        <f t="shared" si="141"/>
        <v>28</v>
      </c>
      <c r="E1671" s="130">
        <v>50</v>
      </c>
      <c r="S1671" s="132" t="e">
        <f t="shared" ca="1" si="140"/>
        <v>#N/A</v>
      </c>
    </row>
    <row r="1672" spans="1:19">
      <c r="A1672" s="130">
        <f t="shared" si="141"/>
        <v>28</v>
      </c>
      <c r="E1672" s="130">
        <v>51</v>
      </c>
      <c r="S1672" s="132" t="e">
        <f t="shared" ca="1" si="140"/>
        <v>#N/A</v>
      </c>
    </row>
    <row r="1673" spans="1:19">
      <c r="A1673" s="130">
        <f t="shared" si="141"/>
        <v>28</v>
      </c>
      <c r="E1673" s="130">
        <v>52</v>
      </c>
      <c r="S1673" s="132" t="e">
        <f t="shared" ca="1" si="140"/>
        <v>#N/A</v>
      </c>
    </row>
    <row r="1682" spans="1:21">
      <c r="A1682" s="130">
        <f>(ROW()+58)/60</f>
        <v>29</v>
      </c>
      <c r="B1682" s="131">
        <f ca="1">INDIRECT("select!E"&amp;TEXT($B$1+A1682,"#"))</f>
        <v>0</v>
      </c>
      <c r="C1682" s="130" t="e">
        <f ca="1">VLOOKUP(B1682,$A$3181:$D$3190,4,0)</f>
        <v>#N/A</v>
      </c>
      <c r="D1682" s="130" t="e">
        <f ca="1">VLOOKUP(B1682,$A$3181:$D$3190,3,0)</f>
        <v>#N/A</v>
      </c>
      <c r="E1682" s="130">
        <v>1</v>
      </c>
      <c r="F1682" s="132" t="e">
        <f t="shared" ref="F1682:F1704" ca="1" si="142">IF(E1682&lt;=INDIRECT("D$"&amp;TEXT(ROW()-E1682+1,"#")),INDIRECT("E$"&amp;TEXT($F$1+INDIRECT("C$"&amp;TEXT(ROW()-E1682+1,"#"))+E1682-1,"#")),"")</f>
        <v>#N/A</v>
      </c>
      <c r="G1682" s="131">
        <f ca="1">INDIRECT("select!G"&amp;TEXT($B$1+A1682,"#"))</f>
        <v>0</v>
      </c>
      <c r="H1682" s="130" t="e">
        <f ca="1">VLOOKUP(G1682,E$3181:G$3219,3,0)</f>
        <v>#N/A</v>
      </c>
      <c r="I1682" s="130" t="e">
        <f ca="1">VLOOKUP(G1682,E$3181:G$3219,2,0)</f>
        <v>#N/A</v>
      </c>
      <c r="J1682" s="132" t="e">
        <f t="shared" ref="J1682:J1690" ca="1" si="143">IF(E1682&lt;=INDIRECT("I$"&amp;TEXT(ROW()-E1682+1,"#")),INDIRECT("H$"&amp;TEXT($F$1+INDIRECT("H$"&amp;TEXT(ROW()-E1682+1,"#"))+E1682-1,"#")),"")</f>
        <v>#N/A</v>
      </c>
      <c r="K1682" s="133">
        <f ca="1">INDIRECT("select!H"&amp;TEXT($B$1+A1682,"#"))</f>
        <v>0</v>
      </c>
      <c r="L1682" s="130" t="e">
        <f ca="1">VLOOKUP(K1682,H$3181:J$3287,3,0)</f>
        <v>#N/A</v>
      </c>
      <c r="M1682" s="130" t="e">
        <f ca="1">VLOOKUP(K1682,H$3181:J$3287,2,0)</f>
        <v>#N/A</v>
      </c>
      <c r="N1682" s="132" t="e">
        <f t="shared" ref="N1682:N1704" ca="1" si="144">IF(E1682&lt;=INDIRECT("M$"&amp;TEXT(ROW()-E1682+1,"#")),INDIRECT("K$"&amp;TEXT($F$1+INDIRECT("L$"&amp;TEXT(ROW()-E1682+1,"#"))+E1682-1,"#")),"")</f>
        <v>#N/A</v>
      </c>
      <c r="O1682" s="133">
        <f ca="1">INDIRECT("select!I"&amp;TEXT($B$1+A1682,"#"))</f>
        <v>0</v>
      </c>
      <c r="Q1682" s="130" t="e">
        <f ca="1">VLOOKUP(O1682,K$3181:O$3570,5,0)</f>
        <v>#N/A</v>
      </c>
      <c r="R1682" s="130" t="e">
        <f ca="1">VLOOKUP(O1682,K$3181:O$3570,4,0)</f>
        <v>#N/A</v>
      </c>
      <c r="S1682" s="132" t="e">
        <f t="shared" ref="S1682:S1733" ca="1" si="145">IF(E1682&lt;=INDIRECT("R$"&amp;TEXT(ROW()-E1682+1,"#")),INDIRECT("P$"&amp;TEXT($F$1+INDIRECT("Q$"&amp;TEXT(ROW()-E1682+1,"#"))+E1682-1,"#")),"")</f>
        <v>#N/A</v>
      </c>
      <c r="T1682" s="130" t="str">
        <f ca="1">IFERROR(VLOOKUP(O1682,K$3181:O$3570,2,0),"")</f>
        <v/>
      </c>
      <c r="U1682">
        <f ca="1">IFERROR(VLOOKUP(O1682,K$3181:O$3570,3,0),0)</f>
        <v>0</v>
      </c>
    </row>
    <row r="1683" spans="1:21">
      <c r="A1683" s="130">
        <f t="shared" ref="A1683:A1733" si="146">A1682</f>
        <v>29</v>
      </c>
      <c r="E1683" s="130">
        <v>2</v>
      </c>
      <c r="F1683" s="132" t="e">
        <f t="shared" ca="1" si="142"/>
        <v>#N/A</v>
      </c>
      <c r="J1683" s="132" t="e">
        <f t="shared" ca="1" si="143"/>
        <v>#N/A</v>
      </c>
      <c r="N1683" s="132" t="e">
        <f t="shared" ca="1" si="144"/>
        <v>#N/A</v>
      </c>
      <c r="S1683" s="132" t="e">
        <f t="shared" ca="1" si="145"/>
        <v>#N/A</v>
      </c>
    </row>
    <row r="1684" spans="1:21">
      <c r="A1684" s="130">
        <f t="shared" si="146"/>
        <v>29</v>
      </c>
      <c r="E1684" s="130">
        <v>3</v>
      </c>
      <c r="F1684" s="132" t="e">
        <f t="shared" ca="1" si="142"/>
        <v>#N/A</v>
      </c>
      <c r="J1684" s="132" t="e">
        <f t="shared" ca="1" si="143"/>
        <v>#N/A</v>
      </c>
      <c r="N1684" s="132" t="e">
        <f t="shared" ca="1" si="144"/>
        <v>#N/A</v>
      </c>
      <c r="S1684" s="132" t="e">
        <f t="shared" ca="1" si="145"/>
        <v>#N/A</v>
      </c>
    </row>
    <row r="1685" spans="1:21">
      <c r="A1685" s="130">
        <f t="shared" si="146"/>
        <v>29</v>
      </c>
      <c r="E1685" s="130">
        <v>4</v>
      </c>
      <c r="F1685" s="132" t="e">
        <f t="shared" ca="1" si="142"/>
        <v>#N/A</v>
      </c>
      <c r="J1685" s="132" t="e">
        <f t="shared" ca="1" si="143"/>
        <v>#N/A</v>
      </c>
      <c r="N1685" s="132" t="e">
        <f t="shared" ca="1" si="144"/>
        <v>#N/A</v>
      </c>
      <c r="S1685" s="132" t="e">
        <f t="shared" ca="1" si="145"/>
        <v>#N/A</v>
      </c>
    </row>
    <row r="1686" spans="1:21">
      <c r="A1686" s="130">
        <f t="shared" si="146"/>
        <v>29</v>
      </c>
      <c r="E1686" s="130">
        <v>5</v>
      </c>
      <c r="F1686" s="132" t="e">
        <f t="shared" ca="1" si="142"/>
        <v>#N/A</v>
      </c>
      <c r="J1686" s="132" t="e">
        <f t="shared" ca="1" si="143"/>
        <v>#N/A</v>
      </c>
      <c r="N1686" s="132" t="e">
        <f t="shared" ca="1" si="144"/>
        <v>#N/A</v>
      </c>
      <c r="S1686" s="132" t="e">
        <f t="shared" ca="1" si="145"/>
        <v>#N/A</v>
      </c>
    </row>
    <row r="1687" spans="1:21">
      <c r="A1687" s="130">
        <f t="shared" si="146"/>
        <v>29</v>
      </c>
      <c r="E1687" s="130">
        <v>6</v>
      </c>
      <c r="F1687" s="132" t="e">
        <f t="shared" ca="1" si="142"/>
        <v>#N/A</v>
      </c>
      <c r="J1687" s="132" t="e">
        <f t="shared" ca="1" si="143"/>
        <v>#N/A</v>
      </c>
      <c r="N1687" s="132" t="e">
        <f t="shared" ca="1" si="144"/>
        <v>#N/A</v>
      </c>
      <c r="S1687" s="132" t="e">
        <f t="shared" ca="1" si="145"/>
        <v>#N/A</v>
      </c>
    </row>
    <row r="1688" spans="1:21">
      <c r="A1688" s="130">
        <f t="shared" si="146"/>
        <v>29</v>
      </c>
      <c r="E1688" s="130">
        <v>7</v>
      </c>
      <c r="F1688" s="132" t="e">
        <f t="shared" ca="1" si="142"/>
        <v>#N/A</v>
      </c>
      <c r="J1688" s="132" t="e">
        <f t="shared" ca="1" si="143"/>
        <v>#N/A</v>
      </c>
      <c r="N1688" s="132" t="e">
        <f t="shared" ca="1" si="144"/>
        <v>#N/A</v>
      </c>
      <c r="S1688" s="132" t="e">
        <f t="shared" ca="1" si="145"/>
        <v>#N/A</v>
      </c>
    </row>
    <row r="1689" spans="1:21">
      <c r="A1689" s="130">
        <f t="shared" si="146"/>
        <v>29</v>
      </c>
      <c r="E1689" s="130">
        <v>8</v>
      </c>
      <c r="F1689" s="132" t="e">
        <f t="shared" ca="1" si="142"/>
        <v>#N/A</v>
      </c>
      <c r="J1689" s="132" t="e">
        <f t="shared" ca="1" si="143"/>
        <v>#N/A</v>
      </c>
      <c r="N1689" s="132" t="e">
        <f t="shared" ca="1" si="144"/>
        <v>#N/A</v>
      </c>
      <c r="S1689" s="132" t="e">
        <f t="shared" ca="1" si="145"/>
        <v>#N/A</v>
      </c>
    </row>
    <row r="1690" spans="1:21">
      <c r="A1690" s="130">
        <f t="shared" si="146"/>
        <v>29</v>
      </c>
      <c r="E1690" s="130">
        <v>9</v>
      </c>
      <c r="F1690" s="132" t="e">
        <f t="shared" ca="1" si="142"/>
        <v>#N/A</v>
      </c>
      <c r="J1690" s="132" t="e">
        <f t="shared" ca="1" si="143"/>
        <v>#N/A</v>
      </c>
      <c r="N1690" s="132" t="e">
        <f t="shared" ca="1" si="144"/>
        <v>#N/A</v>
      </c>
      <c r="S1690" s="132" t="e">
        <f t="shared" ca="1" si="145"/>
        <v>#N/A</v>
      </c>
    </row>
    <row r="1691" spans="1:21">
      <c r="A1691" s="130">
        <f t="shared" si="146"/>
        <v>29</v>
      </c>
      <c r="E1691" s="130">
        <v>10</v>
      </c>
      <c r="F1691" s="132" t="e">
        <f t="shared" ca="1" si="142"/>
        <v>#N/A</v>
      </c>
      <c r="N1691" s="132" t="e">
        <f t="shared" ca="1" si="144"/>
        <v>#N/A</v>
      </c>
      <c r="S1691" s="132" t="e">
        <f t="shared" ca="1" si="145"/>
        <v>#N/A</v>
      </c>
    </row>
    <row r="1692" spans="1:21">
      <c r="A1692" s="130">
        <f t="shared" si="146"/>
        <v>29</v>
      </c>
      <c r="E1692" s="130">
        <v>11</v>
      </c>
      <c r="F1692" s="132" t="e">
        <f t="shared" ca="1" si="142"/>
        <v>#N/A</v>
      </c>
      <c r="N1692" s="132" t="e">
        <f t="shared" ca="1" si="144"/>
        <v>#N/A</v>
      </c>
      <c r="S1692" s="132" t="e">
        <f t="shared" ca="1" si="145"/>
        <v>#N/A</v>
      </c>
    </row>
    <row r="1693" spans="1:21">
      <c r="A1693" s="130">
        <f t="shared" si="146"/>
        <v>29</v>
      </c>
      <c r="E1693" s="130">
        <v>12</v>
      </c>
      <c r="F1693" s="132" t="e">
        <f t="shared" ca="1" si="142"/>
        <v>#N/A</v>
      </c>
      <c r="N1693" s="132" t="e">
        <f t="shared" ca="1" si="144"/>
        <v>#N/A</v>
      </c>
      <c r="S1693" s="132" t="e">
        <f t="shared" ca="1" si="145"/>
        <v>#N/A</v>
      </c>
    </row>
    <row r="1694" spans="1:21">
      <c r="A1694" s="130">
        <f t="shared" si="146"/>
        <v>29</v>
      </c>
      <c r="E1694" s="130">
        <v>13</v>
      </c>
      <c r="F1694" s="132" t="e">
        <f t="shared" ca="1" si="142"/>
        <v>#N/A</v>
      </c>
      <c r="N1694" s="132" t="e">
        <f t="shared" ca="1" si="144"/>
        <v>#N/A</v>
      </c>
      <c r="S1694" s="132" t="e">
        <f t="shared" ca="1" si="145"/>
        <v>#N/A</v>
      </c>
    </row>
    <row r="1695" spans="1:21">
      <c r="A1695" s="130">
        <f t="shared" si="146"/>
        <v>29</v>
      </c>
      <c r="E1695" s="130">
        <v>14</v>
      </c>
      <c r="F1695" s="132" t="e">
        <f t="shared" ca="1" si="142"/>
        <v>#N/A</v>
      </c>
      <c r="N1695" s="132" t="e">
        <f t="shared" ca="1" si="144"/>
        <v>#N/A</v>
      </c>
      <c r="S1695" s="132" t="e">
        <f t="shared" ca="1" si="145"/>
        <v>#N/A</v>
      </c>
    </row>
    <row r="1696" spans="1:21">
      <c r="A1696" s="130">
        <f t="shared" si="146"/>
        <v>29</v>
      </c>
      <c r="E1696" s="130">
        <v>15</v>
      </c>
      <c r="F1696" s="132" t="e">
        <f t="shared" ca="1" si="142"/>
        <v>#N/A</v>
      </c>
      <c r="N1696" s="132" t="e">
        <f t="shared" ca="1" si="144"/>
        <v>#N/A</v>
      </c>
      <c r="S1696" s="132" t="e">
        <f t="shared" ca="1" si="145"/>
        <v>#N/A</v>
      </c>
    </row>
    <row r="1697" spans="1:19">
      <c r="A1697" s="130">
        <f t="shared" si="146"/>
        <v>29</v>
      </c>
      <c r="E1697" s="130">
        <v>16</v>
      </c>
      <c r="F1697" s="132" t="e">
        <f t="shared" ca="1" si="142"/>
        <v>#N/A</v>
      </c>
      <c r="N1697" s="132" t="e">
        <f t="shared" ca="1" si="144"/>
        <v>#N/A</v>
      </c>
      <c r="S1697" s="132" t="e">
        <f t="shared" ca="1" si="145"/>
        <v>#N/A</v>
      </c>
    </row>
    <row r="1698" spans="1:19">
      <c r="A1698" s="130">
        <f t="shared" si="146"/>
        <v>29</v>
      </c>
      <c r="E1698" s="130">
        <v>17</v>
      </c>
      <c r="F1698" s="132" t="e">
        <f t="shared" ca="1" si="142"/>
        <v>#N/A</v>
      </c>
      <c r="N1698" s="132" t="e">
        <f t="shared" ca="1" si="144"/>
        <v>#N/A</v>
      </c>
      <c r="S1698" s="132" t="e">
        <f t="shared" ca="1" si="145"/>
        <v>#N/A</v>
      </c>
    </row>
    <row r="1699" spans="1:19">
      <c r="A1699" s="130">
        <f t="shared" si="146"/>
        <v>29</v>
      </c>
      <c r="E1699" s="130">
        <v>18</v>
      </c>
      <c r="F1699" s="132" t="e">
        <f t="shared" ca="1" si="142"/>
        <v>#N/A</v>
      </c>
      <c r="N1699" s="132" t="e">
        <f t="shared" ca="1" si="144"/>
        <v>#N/A</v>
      </c>
      <c r="S1699" s="132" t="e">
        <f t="shared" ca="1" si="145"/>
        <v>#N/A</v>
      </c>
    </row>
    <row r="1700" spans="1:19">
      <c r="A1700" s="130">
        <f t="shared" si="146"/>
        <v>29</v>
      </c>
      <c r="E1700" s="130">
        <v>19</v>
      </c>
      <c r="F1700" s="132" t="e">
        <f t="shared" ca="1" si="142"/>
        <v>#N/A</v>
      </c>
      <c r="N1700" s="132" t="e">
        <f t="shared" ca="1" si="144"/>
        <v>#N/A</v>
      </c>
      <c r="S1700" s="132" t="e">
        <f t="shared" ca="1" si="145"/>
        <v>#N/A</v>
      </c>
    </row>
    <row r="1701" spans="1:19">
      <c r="A1701" s="130">
        <f t="shared" si="146"/>
        <v>29</v>
      </c>
      <c r="E1701" s="130">
        <v>20</v>
      </c>
      <c r="F1701" s="132" t="e">
        <f t="shared" ca="1" si="142"/>
        <v>#N/A</v>
      </c>
      <c r="N1701" s="132" t="e">
        <f t="shared" ca="1" si="144"/>
        <v>#N/A</v>
      </c>
      <c r="S1701" s="132" t="e">
        <f t="shared" ca="1" si="145"/>
        <v>#N/A</v>
      </c>
    </row>
    <row r="1702" spans="1:19">
      <c r="A1702" s="130">
        <f t="shared" si="146"/>
        <v>29</v>
      </c>
      <c r="E1702" s="130">
        <v>21</v>
      </c>
      <c r="F1702" s="132" t="e">
        <f t="shared" ca="1" si="142"/>
        <v>#N/A</v>
      </c>
      <c r="N1702" s="132" t="e">
        <f t="shared" ca="1" si="144"/>
        <v>#N/A</v>
      </c>
      <c r="S1702" s="132" t="e">
        <f t="shared" ca="1" si="145"/>
        <v>#N/A</v>
      </c>
    </row>
    <row r="1703" spans="1:19">
      <c r="A1703" s="130">
        <f t="shared" si="146"/>
        <v>29</v>
      </c>
      <c r="E1703" s="130">
        <v>22</v>
      </c>
      <c r="F1703" s="132" t="e">
        <f t="shared" ca="1" si="142"/>
        <v>#N/A</v>
      </c>
      <c r="N1703" s="132" t="e">
        <f t="shared" ca="1" si="144"/>
        <v>#N/A</v>
      </c>
      <c r="S1703" s="132" t="e">
        <f t="shared" ca="1" si="145"/>
        <v>#N/A</v>
      </c>
    </row>
    <row r="1704" spans="1:19">
      <c r="A1704" s="130">
        <f t="shared" si="146"/>
        <v>29</v>
      </c>
      <c r="E1704" s="130">
        <v>23</v>
      </c>
      <c r="F1704" s="132" t="e">
        <f t="shared" ca="1" si="142"/>
        <v>#N/A</v>
      </c>
      <c r="N1704" s="132" t="e">
        <f t="shared" ca="1" si="144"/>
        <v>#N/A</v>
      </c>
      <c r="S1704" s="132" t="e">
        <f t="shared" ca="1" si="145"/>
        <v>#N/A</v>
      </c>
    </row>
    <row r="1705" spans="1:19">
      <c r="A1705" s="130">
        <f t="shared" si="146"/>
        <v>29</v>
      </c>
      <c r="E1705" s="130">
        <v>24</v>
      </c>
      <c r="S1705" s="132" t="e">
        <f t="shared" ca="1" si="145"/>
        <v>#N/A</v>
      </c>
    </row>
    <row r="1706" spans="1:19">
      <c r="A1706" s="130">
        <f t="shared" si="146"/>
        <v>29</v>
      </c>
      <c r="E1706" s="130">
        <v>25</v>
      </c>
      <c r="S1706" s="132" t="e">
        <f t="shared" ca="1" si="145"/>
        <v>#N/A</v>
      </c>
    </row>
    <row r="1707" spans="1:19">
      <c r="A1707" s="130">
        <f t="shared" si="146"/>
        <v>29</v>
      </c>
      <c r="E1707" s="130">
        <v>26</v>
      </c>
      <c r="S1707" s="132" t="e">
        <f t="shared" ca="1" si="145"/>
        <v>#N/A</v>
      </c>
    </row>
    <row r="1708" spans="1:19">
      <c r="A1708" s="130">
        <f t="shared" si="146"/>
        <v>29</v>
      </c>
      <c r="E1708" s="130">
        <v>27</v>
      </c>
      <c r="S1708" s="132" t="e">
        <f t="shared" ca="1" si="145"/>
        <v>#N/A</v>
      </c>
    </row>
    <row r="1709" spans="1:19">
      <c r="A1709" s="130">
        <f t="shared" si="146"/>
        <v>29</v>
      </c>
      <c r="E1709" s="130">
        <v>28</v>
      </c>
      <c r="S1709" s="132" t="e">
        <f t="shared" ca="1" si="145"/>
        <v>#N/A</v>
      </c>
    </row>
    <row r="1710" spans="1:19">
      <c r="A1710" s="130">
        <f t="shared" si="146"/>
        <v>29</v>
      </c>
      <c r="E1710" s="130">
        <v>29</v>
      </c>
      <c r="S1710" s="132" t="e">
        <f t="shared" ca="1" si="145"/>
        <v>#N/A</v>
      </c>
    </row>
    <row r="1711" spans="1:19">
      <c r="A1711" s="130">
        <f t="shared" si="146"/>
        <v>29</v>
      </c>
      <c r="E1711" s="130">
        <v>30</v>
      </c>
      <c r="S1711" s="132" t="e">
        <f t="shared" ca="1" si="145"/>
        <v>#N/A</v>
      </c>
    </row>
    <row r="1712" spans="1:19">
      <c r="A1712" s="130">
        <f t="shared" si="146"/>
        <v>29</v>
      </c>
      <c r="E1712" s="130">
        <v>31</v>
      </c>
      <c r="S1712" s="132" t="e">
        <f t="shared" ca="1" si="145"/>
        <v>#N/A</v>
      </c>
    </row>
    <row r="1713" spans="1:19">
      <c r="A1713" s="130">
        <f t="shared" si="146"/>
        <v>29</v>
      </c>
      <c r="E1713" s="130">
        <v>32</v>
      </c>
      <c r="S1713" s="132" t="e">
        <f t="shared" ca="1" si="145"/>
        <v>#N/A</v>
      </c>
    </row>
    <row r="1714" spans="1:19">
      <c r="A1714" s="130">
        <f t="shared" si="146"/>
        <v>29</v>
      </c>
      <c r="E1714" s="130">
        <v>33</v>
      </c>
      <c r="S1714" s="132" t="e">
        <f t="shared" ca="1" si="145"/>
        <v>#N/A</v>
      </c>
    </row>
    <row r="1715" spans="1:19">
      <c r="A1715" s="130">
        <f t="shared" si="146"/>
        <v>29</v>
      </c>
      <c r="E1715" s="130">
        <v>34</v>
      </c>
      <c r="S1715" s="132" t="e">
        <f t="shared" ca="1" si="145"/>
        <v>#N/A</v>
      </c>
    </row>
    <row r="1716" spans="1:19">
      <c r="A1716" s="130">
        <f t="shared" si="146"/>
        <v>29</v>
      </c>
      <c r="E1716" s="130">
        <v>35</v>
      </c>
      <c r="S1716" s="132" t="e">
        <f t="shared" ca="1" si="145"/>
        <v>#N/A</v>
      </c>
    </row>
    <row r="1717" spans="1:19">
      <c r="A1717" s="130">
        <f t="shared" si="146"/>
        <v>29</v>
      </c>
      <c r="E1717" s="130">
        <v>36</v>
      </c>
      <c r="S1717" s="132" t="e">
        <f t="shared" ca="1" si="145"/>
        <v>#N/A</v>
      </c>
    </row>
    <row r="1718" spans="1:19">
      <c r="A1718" s="130">
        <f t="shared" si="146"/>
        <v>29</v>
      </c>
      <c r="E1718" s="130">
        <v>37</v>
      </c>
      <c r="S1718" s="132" t="e">
        <f t="shared" ca="1" si="145"/>
        <v>#N/A</v>
      </c>
    </row>
    <row r="1719" spans="1:19">
      <c r="A1719" s="130">
        <f t="shared" si="146"/>
        <v>29</v>
      </c>
      <c r="E1719" s="130">
        <v>38</v>
      </c>
      <c r="S1719" s="132" t="e">
        <f t="shared" ca="1" si="145"/>
        <v>#N/A</v>
      </c>
    </row>
    <row r="1720" spans="1:19">
      <c r="A1720" s="130">
        <f t="shared" si="146"/>
        <v>29</v>
      </c>
      <c r="E1720" s="130">
        <v>39</v>
      </c>
      <c r="S1720" s="132" t="e">
        <f t="shared" ca="1" si="145"/>
        <v>#N/A</v>
      </c>
    </row>
    <row r="1721" spans="1:19">
      <c r="A1721" s="130">
        <f t="shared" si="146"/>
        <v>29</v>
      </c>
      <c r="E1721" s="130">
        <v>40</v>
      </c>
      <c r="S1721" s="132" t="e">
        <f t="shared" ca="1" si="145"/>
        <v>#N/A</v>
      </c>
    </row>
    <row r="1722" spans="1:19">
      <c r="A1722" s="130">
        <f t="shared" si="146"/>
        <v>29</v>
      </c>
      <c r="E1722" s="130">
        <v>41</v>
      </c>
      <c r="S1722" s="132" t="e">
        <f t="shared" ca="1" si="145"/>
        <v>#N/A</v>
      </c>
    </row>
    <row r="1723" spans="1:19">
      <c r="A1723" s="130">
        <f t="shared" si="146"/>
        <v>29</v>
      </c>
      <c r="E1723" s="130">
        <v>42</v>
      </c>
      <c r="S1723" s="132" t="e">
        <f t="shared" ca="1" si="145"/>
        <v>#N/A</v>
      </c>
    </row>
    <row r="1724" spans="1:19">
      <c r="A1724" s="130">
        <f t="shared" si="146"/>
        <v>29</v>
      </c>
      <c r="E1724" s="130">
        <v>43</v>
      </c>
      <c r="S1724" s="132" t="e">
        <f t="shared" ca="1" si="145"/>
        <v>#N/A</v>
      </c>
    </row>
    <row r="1725" spans="1:19">
      <c r="A1725" s="130">
        <f t="shared" si="146"/>
        <v>29</v>
      </c>
      <c r="E1725" s="130">
        <v>44</v>
      </c>
      <c r="S1725" s="132" t="e">
        <f t="shared" ca="1" si="145"/>
        <v>#N/A</v>
      </c>
    </row>
    <row r="1726" spans="1:19">
      <c r="A1726" s="130">
        <f t="shared" si="146"/>
        <v>29</v>
      </c>
      <c r="E1726" s="130">
        <v>45</v>
      </c>
      <c r="S1726" s="132" t="e">
        <f t="shared" ca="1" si="145"/>
        <v>#N/A</v>
      </c>
    </row>
    <row r="1727" spans="1:19">
      <c r="A1727" s="130">
        <f t="shared" si="146"/>
        <v>29</v>
      </c>
      <c r="E1727" s="130">
        <v>46</v>
      </c>
      <c r="S1727" s="132" t="e">
        <f t="shared" ca="1" si="145"/>
        <v>#N/A</v>
      </c>
    </row>
    <row r="1728" spans="1:19">
      <c r="A1728" s="130">
        <f t="shared" si="146"/>
        <v>29</v>
      </c>
      <c r="E1728" s="130">
        <v>47</v>
      </c>
      <c r="S1728" s="132" t="e">
        <f t="shared" ca="1" si="145"/>
        <v>#N/A</v>
      </c>
    </row>
    <row r="1729" spans="1:21">
      <c r="A1729" s="130">
        <f t="shared" si="146"/>
        <v>29</v>
      </c>
      <c r="E1729" s="130">
        <v>48</v>
      </c>
      <c r="S1729" s="132" t="e">
        <f t="shared" ca="1" si="145"/>
        <v>#N/A</v>
      </c>
    </row>
    <row r="1730" spans="1:21">
      <c r="A1730" s="130">
        <f t="shared" si="146"/>
        <v>29</v>
      </c>
      <c r="E1730" s="130">
        <v>49</v>
      </c>
      <c r="S1730" s="132" t="e">
        <f t="shared" ca="1" si="145"/>
        <v>#N/A</v>
      </c>
    </row>
    <row r="1731" spans="1:21">
      <c r="A1731" s="130">
        <f t="shared" si="146"/>
        <v>29</v>
      </c>
      <c r="E1731" s="130">
        <v>50</v>
      </c>
      <c r="S1731" s="132" t="e">
        <f t="shared" ca="1" si="145"/>
        <v>#N/A</v>
      </c>
    </row>
    <row r="1732" spans="1:21">
      <c r="A1732" s="130">
        <f t="shared" si="146"/>
        <v>29</v>
      </c>
      <c r="E1732" s="130">
        <v>51</v>
      </c>
      <c r="S1732" s="132" t="e">
        <f t="shared" ca="1" si="145"/>
        <v>#N/A</v>
      </c>
    </row>
    <row r="1733" spans="1:21">
      <c r="A1733" s="130">
        <f t="shared" si="146"/>
        <v>29</v>
      </c>
      <c r="E1733" s="130">
        <v>52</v>
      </c>
      <c r="S1733" s="132" t="e">
        <f t="shared" ca="1" si="145"/>
        <v>#N/A</v>
      </c>
    </row>
    <row r="1742" spans="1:21">
      <c r="A1742" s="130">
        <f>(ROW()+58)/60</f>
        <v>30</v>
      </c>
      <c r="B1742" s="131">
        <f ca="1">INDIRECT("select!E"&amp;TEXT($B$1+A1742,"#"))</f>
        <v>0</v>
      </c>
      <c r="C1742" s="130" t="e">
        <f ca="1">VLOOKUP(B1742,$A$3181:$D$3190,4,0)</f>
        <v>#N/A</v>
      </c>
      <c r="D1742" s="130" t="e">
        <f ca="1">VLOOKUP(B1742,$A$3181:$D$3190,3,0)</f>
        <v>#N/A</v>
      </c>
      <c r="E1742" s="130">
        <v>1</v>
      </c>
      <c r="F1742" s="132" t="e">
        <f t="shared" ref="F1742:F1764" ca="1" si="147">IF(E1742&lt;=INDIRECT("D$"&amp;TEXT(ROW()-E1742+1,"#")),INDIRECT("E$"&amp;TEXT($F$1+INDIRECT("C$"&amp;TEXT(ROW()-E1742+1,"#"))+E1742-1,"#")),"")</f>
        <v>#N/A</v>
      </c>
      <c r="G1742" s="131">
        <f ca="1">INDIRECT("select!G"&amp;TEXT($B$1+A1742,"#"))</f>
        <v>0</v>
      </c>
      <c r="H1742" s="130" t="e">
        <f ca="1">VLOOKUP(G1742,E$3181:G$3219,3,0)</f>
        <v>#N/A</v>
      </c>
      <c r="I1742" s="130" t="e">
        <f ca="1">VLOOKUP(G1742,E$3181:G$3219,2,0)</f>
        <v>#N/A</v>
      </c>
      <c r="J1742" s="132" t="e">
        <f t="shared" ref="J1742:J1750" ca="1" si="148">IF(E1742&lt;=INDIRECT("I$"&amp;TEXT(ROW()-E1742+1,"#")),INDIRECT("H$"&amp;TEXT($F$1+INDIRECT("H$"&amp;TEXT(ROW()-E1742+1,"#"))+E1742-1,"#")),"")</f>
        <v>#N/A</v>
      </c>
      <c r="K1742" s="133">
        <f ca="1">INDIRECT("select!H"&amp;TEXT($B$1+A1742,"#"))</f>
        <v>0</v>
      </c>
      <c r="L1742" s="130" t="e">
        <f ca="1">VLOOKUP(K1742,H$3181:J$3287,3,0)</f>
        <v>#N/A</v>
      </c>
      <c r="M1742" s="130" t="e">
        <f ca="1">VLOOKUP(K1742,H$3181:J$3287,2,0)</f>
        <v>#N/A</v>
      </c>
      <c r="N1742" s="132" t="e">
        <f t="shared" ref="N1742:N1764" ca="1" si="149">IF(E1742&lt;=INDIRECT("M$"&amp;TEXT(ROW()-E1742+1,"#")),INDIRECT("K$"&amp;TEXT($F$1+INDIRECT("L$"&amp;TEXT(ROW()-E1742+1,"#"))+E1742-1,"#")),"")</f>
        <v>#N/A</v>
      </c>
      <c r="O1742" s="133">
        <f ca="1">INDIRECT("select!I"&amp;TEXT($B$1+A1742,"#"))</f>
        <v>0</v>
      </c>
      <c r="Q1742" s="130" t="e">
        <f ca="1">VLOOKUP(O1742,K$3181:O$3570,5,0)</f>
        <v>#N/A</v>
      </c>
      <c r="R1742" s="130" t="e">
        <f ca="1">VLOOKUP(O1742,K$3181:O$3570,4,0)</f>
        <v>#N/A</v>
      </c>
      <c r="S1742" s="132" t="e">
        <f t="shared" ref="S1742:S1793" ca="1" si="150">IF(E1742&lt;=INDIRECT("R$"&amp;TEXT(ROW()-E1742+1,"#")),INDIRECT("P$"&amp;TEXT($F$1+INDIRECT("Q$"&amp;TEXT(ROW()-E1742+1,"#"))+E1742-1,"#")),"")</f>
        <v>#N/A</v>
      </c>
      <c r="T1742" s="130" t="str">
        <f ca="1">IFERROR(VLOOKUP(O1742,K$3181:O$3570,2,0),"")</f>
        <v/>
      </c>
      <c r="U1742">
        <f ca="1">IFERROR(VLOOKUP(O1742,K$3181:O$3570,3,0),0)</f>
        <v>0</v>
      </c>
    </row>
    <row r="1743" spans="1:21">
      <c r="A1743" s="130">
        <f t="shared" ref="A1743:A1793" si="151">A1742</f>
        <v>30</v>
      </c>
      <c r="E1743" s="130">
        <v>2</v>
      </c>
      <c r="F1743" s="132" t="e">
        <f t="shared" ca="1" si="147"/>
        <v>#N/A</v>
      </c>
      <c r="J1743" s="132" t="e">
        <f t="shared" ca="1" si="148"/>
        <v>#N/A</v>
      </c>
      <c r="N1743" s="132" t="e">
        <f t="shared" ca="1" si="149"/>
        <v>#N/A</v>
      </c>
      <c r="S1743" s="132" t="e">
        <f t="shared" ca="1" si="150"/>
        <v>#N/A</v>
      </c>
    </row>
    <row r="1744" spans="1:21">
      <c r="A1744" s="130">
        <f t="shared" si="151"/>
        <v>30</v>
      </c>
      <c r="E1744" s="130">
        <v>3</v>
      </c>
      <c r="F1744" s="132" t="e">
        <f t="shared" ca="1" si="147"/>
        <v>#N/A</v>
      </c>
      <c r="J1744" s="132" t="e">
        <f t="shared" ca="1" si="148"/>
        <v>#N/A</v>
      </c>
      <c r="N1744" s="132" t="e">
        <f t="shared" ca="1" si="149"/>
        <v>#N/A</v>
      </c>
      <c r="S1744" s="132" t="e">
        <f t="shared" ca="1" si="150"/>
        <v>#N/A</v>
      </c>
    </row>
    <row r="1745" spans="1:19">
      <c r="A1745" s="130">
        <f t="shared" si="151"/>
        <v>30</v>
      </c>
      <c r="E1745" s="130">
        <v>4</v>
      </c>
      <c r="F1745" s="132" t="e">
        <f t="shared" ca="1" si="147"/>
        <v>#N/A</v>
      </c>
      <c r="J1745" s="132" t="e">
        <f t="shared" ca="1" si="148"/>
        <v>#N/A</v>
      </c>
      <c r="N1745" s="132" t="e">
        <f t="shared" ca="1" si="149"/>
        <v>#N/A</v>
      </c>
      <c r="S1745" s="132" t="e">
        <f t="shared" ca="1" si="150"/>
        <v>#N/A</v>
      </c>
    </row>
    <row r="1746" spans="1:19">
      <c r="A1746" s="130">
        <f t="shared" si="151"/>
        <v>30</v>
      </c>
      <c r="E1746" s="130">
        <v>5</v>
      </c>
      <c r="F1746" s="132" t="e">
        <f t="shared" ca="1" si="147"/>
        <v>#N/A</v>
      </c>
      <c r="J1746" s="132" t="e">
        <f t="shared" ca="1" si="148"/>
        <v>#N/A</v>
      </c>
      <c r="N1746" s="132" t="e">
        <f t="shared" ca="1" si="149"/>
        <v>#N/A</v>
      </c>
      <c r="S1746" s="132" t="e">
        <f t="shared" ca="1" si="150"/>
        <v>#N/A</v>
      </c>
    </row>
    <row r="1747" spans="1:19">
      <c r="A1747" s="130">
        <f t="shared" si="151"/>
        <v>30</v>
      </c>
      <c r="E1747" s="130">
        <v>6</v>
      </c>
      <c r="F1747" s="132" t="e">
        <f t="shared" ca="1" si="147"/>
        <v>#N/A</v>
      </c>
      <c r="J1747" s="132" t="e">
        <f t="shared" ca="1" si="148"/>
        <v>#N/A</v>
      </c>
      <c r="N1747" s="132" t="e">
        <f t="shared" ca="1" si="149"/>
        <v>#N/A</v>
      </c>
      <c r="S1747" s="132" t="e">
        <f t="shared" ca="1" si="150"/>
        <v>#N/A</v>
      </c>
    </row>
    <row r="1748" spans="1:19">
      <c r="A1748" s="130">
        <f t="shared" si="151"/>
        <v>30</v>
      </c>
      <c r="E1748" s="130">
        <v>7</v>
      </c>
      <c r="F1748" s="132" t="e">
        <f t="shared" ca="1" si="147"/>
        <v>#N/A</v>
      </c>
      <c r="J1748" s="132" t="e">
        <f t="shared" ca="1" si="148"/>
        <v>#N/A</v>
      </c>
      <c r="N1748" s="132" t="e">
        <f t="shared" ca="1" si="149"/>
        <v>#N/A</v>
      </c>
      <c r="S1748" s="132" t="e">
        <f t="shared" ca="1" si="150"/>
        <v>#N/A</v>
      </c>
    </row>
    <row r="1749" spans="1:19">
      <c r="A1749" s="130">
        <f t="shared" si="151"/>
        <v>30</v>
      </c>
      <c r="E1749" s="130">
        <v>8</v>
      </c>
      <c r="F1749" s="132" t="e">
        <f t="shared" ca="1" si="147"/>
        <v>#N/A</v>
      </c>
      <c r="J1749" s="132" t="e">
        <f t="shared" ca="1" si="148"/>
        <v>#N/A</v>
      </c>
      <c r="N1749" s="132" t="e">
        <f t="shared" ca="1" si="149"/>
        <v>#N/A</v>
      </c>
      <c r="S1749" s="132" t="e">
        <f t="shared" ca="1" si="150"/>
        <v>#N/A</v>
      </c>
    </row>
    <row r="1750" spans="1:19">
      <c r="A1750" s="130">
        <f t="shared" si="151"/>
        <v>30</v>
      </c>
      <c r="E1750" s="130">
        <v>9</v>
      </c>
      <c r="F1750" s="132" t="e">
        <f t="shared" ca="1" si="147"/>
        <v>#N/A</v>
      </c>
      <c r="J1750" s="132" t="e">
        <f t="shared" ca="1" si="148"/>
        <v>#N/A</v>
      </c>
      <c r="N1750" s="132" t="e">
        <f t="shared" ca="1" si="149"/>
        <v>#N/A</v>
      </c>
      <c r="S1750" s="132" t="e">
        <f t="shared" ca="1" si="150"/>
        <v>#N/A</v>
      </c>
    </row>
    <row r="1751" spans="1:19">
      <c r="A1751" s="130">
        <f t="shared" si="151"/>
        <v>30</v>
      </c>
      <c r="E1751" s="130">
        <v>10</v>
      </c>
      <c r="F1751" s="132" t="e">
        <f t="shared" ca="1" si="147"/>
        <v>#N/A</v>
      </c>
      <c r="N1751" s="132" t="e">
        <f t="shared" ca="1" si="149"/>
        <v>#N/A</v>
      </c>
      <c r="S1751" s="132" t="e">
        <f t="shared" ca="1" si="150"/>
        <v>#N/A</v>
      </c>
    </row>
    <row r="1752" spans="1:19">
      <c r="A1752" s="130">
        <f t="shared" si="151"/>
        <v>30</v>
      </c>
      <c r="E1752" s="130">
        <v>11</v>
      </c>
      <c r="F1752" s="132" t="e">
        <f t="shared" ca="1" si="147"/>
        <v>#N/A</v>
      </c>
      <c r="N1752" s="132" t="e">
        <f t="shared" ca="1" si="149"/>
        <v>#N/A</v>
      </c>
      <c r="S1752" s="132" t="e">
        <f t="shared" ca="1" si="150"/>
        <v>#N/A</v>
      </c>
    </row>
    <row r="1753" spans="1:19">
      <c r="A1753" s="130">
        <f t="shared" si="151"/>
        <v>30</v>
      </c>
      <c r="E1753" s="130">
        <v>12</v>
      </c>
      <c r="F1753" s="132" t="e">
        <f t="shared" ca="1" si="147"/>
        <v>#N/A</v>
      </c>
      <c r="N1753" s="132" t="e">
        <f t="shared" ca="1" si="149"/>
        <v>#N/A</v>
      </c>
      <c r="S1753" s="132" t="e">
        <f t="shared" ca="1" si="150"/>
        <v>#N/A</v>
      </c>
    </row>
    <row r="1754" spans="1:19">
      <c r="A1754" s="130">
        <f t="shared" si="151"/>
        <v>30</v>
      </c>
      <c r="E1754" s="130">
        <v>13</v>
      </c>
      <c r="F1754" s="132" t="e">
        <f t="shared" ca="1" si="147"/>
        <v>#N/A</v>
      </c>
      <c r="N1754" s="132" t="e">
        <f t="shared" ca="1" si="149"/>
        <v>#N/A</v>
      </c>
      <c r="S1754" s="132" t="e">
        <f t="shared" ca="1" si="150"/>
        <v>#N/A</v>
      </c>
    </row>
    <row r="1755" spans="1:19">
      <c r="A1755" s="130">
        <f t="shared" si="151"/>
        <v>30</v>
      </c>
      <c r="E1755" s="130">
        <v>14</v>
      </c>
      <c r="F1755" s="132" t="e">
        <f t="shared" ca="1" si="147"/>
        <v>#N/A</v>
      </c>
      <c r="N1755" s="132" t="e">
        <f t="shared" ca="1" si="149"/>
        <v>#N/A</v>
      </c>
      <c r="S1755" s="132" t="e">
        <f t="shared" ca="1" si="150"/>
        <v>#N/A</v>
      </c>
    </row>
    <row r="1756" spans="1:19">
      <c r="A1756" s="130">
        <f t="shared" si="151"/>
        <v>30</v>
      </c>
      <c r="E1756" s="130">
        <v>15</v>
      </c>
      <c r="F1756" s="132" t="e">
        <f t="shared" ca="1" si="147"/>
        <v>#N/A</v>
      </c>
      <c r="N1756" s="132" t="e">
        <f t="shared" ca="1" si="149"/>
        <v>#N/A</v>
      </c>
      <c r="S1756" s="132" t="e">
        <f t="shared" ca="1" si="150"/>
        <v>#N/A</v>
      </c>
    </row>
    <row r="1757" spans="1:19">
      <c r="A1757" s="130">
        <f t="shared" si="151"/>
        <v>30</v>
      </c>
      <c r="E1757" s="130">
        <v>16</v>
      </c>
      <c r="F1757" s="132" t="e">
        <f t="shared" ca="1" si="147"/>
        <v>#N/A</v>
      </c>
      <c r="N1757" s="132" t="e">
        <f t="shared" ca="1" si="149"/>
        <v>#N/A</v>
      </c>
      <c r="S1757" s="132" t="e">
        <f t="shared" ca="1" si="150"/>
        <v>#N/A</v>
      </c>
    </row>
    <row r="1758" spans="1:19">
      <c r="A1758" s="130">
        <f t="shared" si="151"/>
        <v>30</v>
      </c>
      <c r="E1758" s="130">
        <v>17</v>
      </c>
      <c r="F1758" s="132" t="e">
        <f t="shared" ca="1" si="147"/>
        <v>#N/A</v>
      </c>
      <c r="N1758" s="132" t="e">
        <f t="shared" ca="1" si="149"/>
        <v>#N/A</v>
      </c>
      <c r="S1758" s="132" t="e">
        <f t="shared" ca="1" si="150"/>
        <v>#N/A</v>
      </c>
    </row>
    <row r="1759" spans="1:19">
      <c r="A1759" s="130">
        <f t="shared" si="151"/>
        <v>30</v>
      </c>
      <c r="E1759" s="130">
        <v>18</v>
      </c>
      <c r="F1759" s="132" t="e">
        <f t="shared" ca="1" si="147"/>
        <v>#N/A</v>
      </c>
      <c r="N1759" s="132" t="e">
        <f t="shared" ca="1" si="149"/>
        <v>#N/A</v>
      </c>
      <c r="S1759" s="132" t="e">
        <f t="shared" ca="1" si="150"/>
        <v>#N/A</v>
      </c>
    </row>
    <row r="1760" spans="1:19">
      <c r="A1760" s="130">
        <f t="shared" si="151"/>
        <v>30</v>
      </c>
      <c r="E1760" s="130">
        <v>19</v>
      </c>
      <c r="F1760" s="132" t="e">
        <f t="shared" ca="1" si="147"/>
        <v>#N/A</v>
      </c>
      <c r="N1760" s="132" t="e">
        <f t="shared" ca="1" si="149"/>
        <v>#N/A</v>
      </c>
      <c r="S1760" s="132" t="e">
        <f t="shared" ca="1" si="150"/>
        <v>#N/A</v>
      </c>
    </row>
    <row r="1761" spans="1:19">
      <c r="A1761" s="130">
        <f t="shared" si="151"/>
        <v>30</v>
      </c>
      <c r="E1761" s="130">
        <v>20</v>
      </c>
      <c r="F1761" s="132" t="e">
        <f t="shared" ca="1" si="147"/>
        <v>#N/A</v>
      </c>
      <c r="N1761" s="132" t="e">
        <f t="shared" ca="1" si="149"/>
        <v>#N/A</v>
      </c>
      <c r="S1761" s="132" t="e">
        <f t="shared" ca="1" si="150"/>
        <v>#N/A</v>
      </c>
    </row>
    <row r="1762" spans="1:19">
      <c r="A1762" s="130">
        <f t="shared" si="151"/>
        <v>30</v>
      </c>
      <c r="E1762" s="130">
        <v>21</v>
      </c>
      <c r="F1762" s="132" t="e">
        <f t="shared" ca="1" si="147"/>
        <v>#N/A</v>
      </c>
      <c r="N1762" s="132" t="e">
        <f t="shared" ca="1" si="149"/>
        <v>#N/A</v>
      </c>
      <c r="S1762" s="132" t="e">
        <f t="shared" ca="1" si="150"/>
        <v>#N/A</v>
      </c>
    </row>
    <row r="1763" spans="1:19">
      <c r="A1763" s="130">
        <f t="shared" si="151"/>
        <v>30</v>
      </c>
      <c r="E1763" s="130">
        <v>22</v>
      </c>
      <c r="F1763" s="132" t="e">
        <f t="shared" ca="1" si="147"/>
        <v>#N/A</v>
      </c>
      <c r="N1763" s="132" t="e">
        <f t="shared" ca="1" si="149"/>
        <v>#N/A</v>
      </c>
      <c r="S1763" s="132" t="e">
        <f t="shared" ca="1" si="150"/>
        <v>#N/A</v>
      </c>
    </row>
    <row r="1764" spans="1:19">
      <c r="A1764" s="130">
        <f t="shared" si="151"/>
        <v>30</v>
      </c>
      <c r="E1764" s="130">
        <v>23</v>
      </c>
      <c r="F1764" s="132" t="e">
        <f t="shared" ca="1" si="147"/>
        <v>#N/A</v>
      </c>
      <c r="N1764" s="132" t="e">
        <f t="shared" ca="1" si="149"/>
        <v>#N/A</v>
      </c>
      <c r="S1764" s="132" t="e">
        <f t="shared" ca="1" si="150"/>
        <v>#N/A</v>
      </c>
    </row>
    <row r="1765" spans="1:19">
      <c r="A1765" s="130">
        <f t="shared" si="151"/>
        <v>30</v>
      </c>
      <c r="E1765" s="130">
        <v>24</v>
      </c>
      <c r="S1765" s="132" t="e">
        <f t="shared" ca="1" si="150"/>
        <v>#N/A</v>
      </c>
    </row>
    <row r="1766" spans="1:19">
      <c r="A1766" s="130">
        <f t="shared" si="151"/>
        <v>30</v>
      </c>
      <c r="E1766" s="130">
        <v>25</v>
      </c>
      <c r="S1766" s="132" t="e">
        <f t="shared" ca="1" si="150"/>
        <v>#N/A</v>
      </c>
    </row>
    <row r="1767" spans="1:19">
      <c r="A1767" s="130">
        <f t="shared" si="151"/>
        <v>30</v>
      </c>
      <c r="E1767" s="130">
        <v>26</v>
      </c>
      <c r="S1767" s="132" t="e">
        <f t="shared" ca="1" si="150"/>
        <v>#N/A</v>
      </c>
    </row>
    <row r="1768" spans="1:19">
      <c r="A1768" s="130">
        <f t="shared" si="151"/>
        <v>30</v>
      </c>
      <c r="E1768" s="130">
        <v>27</v>
      </c>
      <c r="S1768" s="132" t="e">
        <f t="shared" ca="1" si="150"/>
        <v>#N/A</v>
      </c>
    </row>
    <row r="1769" spans="1:19">
      <c r="A1769" s="130">
        <f t="shared" si="151"/>
        <v>30</v>
      </c>
      <c r="E1769" s="130">
        <v>28</v>
      </c>
      <c r="S1769" s="132" t="e">
        <f t="shared" ca="1" si="150"/>
        <v>#N/A</v>
      </c>
    </row>
    <row r="1770" spans="1:19">
      <c r="A1770" s="130">
        <f t="shared" si="151"/>
        <v>30</v>
      </c>
      <c r="E1770" s="130">
        <v>29</v>
      </c>
      <c r="S1770" s="132" t="e">
        <f t="shared" ca="1" si="150"/>
        <v>#N/A</v>
      </c>
    </row>
    <row r="1771" spans="1:19">
      <c r="A1771" s="130">
        <f t="shared" si="151"/>
        <v>30</v>
      </c>
      <c r="E1771" s="130">
        <v>30</v>
      </c>
      <c r="S1771" s="132" t="e">
        <f t="shared" ca="1" si="150"/>
        <v>#N/A</v>
      </c>
    </row>
    <row r="1772" spans="1:19">
      <c r="A1772" s="130">
        <f t="shared" si="151"/>
        <v>30</v>
      </c>
      <c r="E1772" s="130">
        <v>31</v>
      </c>
      <c r="S1772" s="132" t="e">
        <f t="shared" ca="1" si="150"/>
        <v>#N/A</v>
      </c>
    </row>
    <row r="1773" spans="1:19">
      <c r="A1773" s="130">
        <f t="shared" si="151"/>
        <v>30</v>
      </c>
      <c r="E1773" s="130">
        <v>32</v>
      </c>
      <c r="S1773" s="132" t="e">
        <f t="shared" ca="1" si="150"/>
        <v>#N/A</v>
      </c>
    </row>
    <row r="1774" spans="1:19">
      <c r="A1774" s="130">
        <f t="shared" si="151"/>
        <v>30</v>
      </c>
      <c r="E1774" s="130">
        <v>33</v>
      </c>
      <c r="S1774" s="132" t="e">
        <f t="shared" ca="1" si="150"/>
        <v>#N/A</v>
      </c>
    </row>
    <row r="1775" spans="1:19">
      <c r="A1775" s="130">
        <f t="shared" si="151"/>
        <v>30</v>
      </c>
      <c r="E1775" s="130">
        <v>34</v>
      </c>
      <c r="S1775" s="132" t="e">
        <f t="shared" ca="1" si="150"/>
        <v>#N/A</v>
      </c>
    </row>
    <row r="1776" spans="1:19">
      <c r="A1776" s="130">
        <f t="shared" si="151"/>
        <v>30</v>
      </c>
      <c r="E1776" s="130">
        <v>35</v>
      </c>
      <c r="S1776" s="132" t="e">
        <f t="shared" ca="1" si="150"/>
        <v>#N/A</v>
      </c>
    </row>
    <row r="1777" spans="1:19">
      <c r="A1777" s="130">
        <f t="shared" si="151"/>
        <v>30</v>
      </c>
      <c r="E1777" s="130">
        <v>36</v>
      </c>
      <c r="S1777" s="132" t="e">
        <f t="shared" ca="1" si="150"/>
        <v>#N/A</v>
      </c>
    </row>
    <row r="1778" spans="1:19">
      <c r="A1778" s="130">
        <f t="shared" si="151"/>
        <v>30</v>
      </c>
      <c r="E1778" s="130">
        <v>37</v>
      </c>
      <c r="S1778" s="132" t="e">
        <f t="shared" ca="1" si="150"/>
        <v>#N/A</v>
      </c>
    </row>
    <row r="1779" spans="1:19">
      <c r="A1779" s="130">
        <f t="shared" si="151"/>
        <v>30</v>
      </c>
      <c r="E1779" s="130">
        <v>38</v>
      </c>
      <c r="S1779" s="132" t="e">
        <f t="shared" ca="1" si="150"/>
        <v>#N/A</v>
      </c>
    </row>
    <row r="1780" spans="1:19">
      <c r="A1780" s="130">
        <f t="shared" si="151"/>
        <v>30</v>
      </c>
      <c r="E1780" s="130">
        <v>39</v>
      </c>
      <c r="S1780" s="132" t="e">
        <f t="shared" ca="1" si="150"/>
        <v>#N/A</v>
      </c>
    </row>
    <row r="1781" spans="1:19">
      <c r="A1781" s="130">
        <f t="shared" si="151"/>
        <v>30</v>
      </c>
      <c r="E1781" s="130">
        <v>40</v>
      </c>
      <c r="S1781" s="132" t="e">
        <f t="shared" ca="1" si="150"/>
        <v>#N/A</v>
      </c>
    </row>
    <row r="1782" spans="1:19">
      <c r="A1782" s="130">
        <f t="shared" si="151"/>
        <v>30</v>
      </c>
      <c r="E1782" s="130">
        <v>41</v>
      </c>
      <c r="S1782" s="132" t="e">
        <f t="shared" ca="1" si="150"/>
        <v>#N/A</v>
      </c>
    </row>
    <row r="1783" spans="1:19">
      <c r="A1783" s="130">
        <f t="shared" si="151"/>
        <v>30</v>
      </c>
      <c r="E1783" s="130">
        <v>42</v>
      </c>
      <c r="S1783" s="132" t="e">
        <f t="shared" ca="1" si="150"/>
        <v>#N/A</v>
      </c>
    </row>
    <row r="1784" spans="1:19">
      <c r="A1784" s="130">
        <f t="shared" si="151"/>
        <v>30</v>
      </c>
      <c r="E1784" s="130">
        <v>43</v>
      </c>
      <c r="S1784" s="132" t="e">
        <f t="shared" ca="1" si="150"/>
        <v>#N/A</v>
      </c>
    </row>
    <row r="1785" spans="1:19">
      <c r="A1785" s="130">
        <f t="shared" si="151"/>
        <v>30</v>
      </c>
      <c r="E1785" s="130">
        <v>44</v>
      </c>
      <c r="S1785" s="132" t="e">
        <f t="shared" ca="1" si="150"/>
        <v>#N/A</v>
      </c>
    </row>
    <row r="1786" spans="1:19">
      <c r="A1786" s="130">
        <f t="shared" si="151"/>
        <v>30</v>
      </c>
      <c r="E1786" s="130">
        <v>45</v>
      </c>
      <c r="S1786" s="132" t="e">
        <f t="shared" ca="1" si="150"/>
        <v>#N/A</v>
      </c>
    </row>
    <row r="1787" spans="1:19">
      <c r="A1787" s="130">
        <f t="shared" si="151"/>
        <v>30</v>
      </c>
      <c r="E1787" s="130">
        <v>46</v>
      </c>
      <c r="S1787" s="132" t="e">
        <f t="shared" ca="1" si="150"/>
        <v>#N/A</v>
      </c>
    </row>
    <row r="1788" spans="1:19">
      <c r="A1788" s="130">
        <f t="shared" si="151"/>
        <v>30</v>
      </c>
      <c r="E1788" s="130">
        <v>47</v>
      </c>
      <c r="S1788" s="132" t="e">
        <f t="shared" ca="1" si="150"/>
        <v>#N/A</v>
      </c>
    </row>
    <row r="1789" spans="1:19">
      <c r="A1789" s="130">
        <f t="shared" si="151"/>
        <v>30</v>
      </c>
      <c r="E1789" s="130">
        <v>48</v>
      </c>
      <c r="S1789" s="132" t="e">
        <f t="shared" ca="1" si="150"/>
        <v>#N/A</v>
      </c>
    </row>
    <row r="1790" spans="1:19">
      <c r="A1790" s="130">
        <f t="shared" si="151"/>
        <v>30</v>
      </c>
      <c r="E1790" s="130">
        <v>49</v>
      </c>
      <c r="S1790" s="132" t="e">
        <f t="shared" ca="1" si="150"/>
        <v>#N/A</v>
      </c>
    </row>
    <row r="1791" spans="1:19">
      <c r="A1791" s="130">
        <f t="shared" si="151"/>
        <v>30</v>
      </c>
      <c r="E1791" s="130">
        <v>50</v>
      </c>
      <c r="S1791" s="132" t="e">
        <f t="shared" ca="1" si="150"/>
        <v>#N/A</v>
      </c>
    </row>
    <row r="1792" spans="1:19">
      <c r="A1792" s="130">
        <f t="shared" si="151"/>
        <v>30</v>
      </c>
      <c r="E1792" s="130">
        <v>51</v>
      </c>
      <c r="S1792" s="132" t="e">
        <f t="shared" ca="1" si="150"/>
        <v>#N/A</v>
      </c>
    </row>
    <row r="1793" spans="1:21">
      <c r="A1793" s="130">
        <f t="shared" si="151"/>
        <v>30</v>
      </c>
      <c r="E1793" s="130">
        <v>52</v>
      </c>
      <c r="S1793" s="132" t="e">
        <f t="shared" ca="1" si="150"/>
        <v>#N/A</v>
      </c>
    </row>
    <row r="1802" spans="1:21">
      <c r="A1802" s="130">
        <f>(ROW()+58)/60</f>
        <v>31</v>
      </c>
      <c r="B1802" s="131">
        <f ca="1">INDIRECT("select!E"&amp;TEXT($B$1+A1802,"#"))</f>
        <v>0</v>
      </c>
      <c r="C1802" s="130" t="e">
        <f ca="1">VLOOKUP(B1802,$A$3181:$D$3190,4,0)</f>
        <v>#N/A</v>
      </c>
      <c r="D1802" s="130" t="e">
        <f ca="1">VLOOKUP(B1802,$A$3181:$D$3190,3,0)</f>
        <v>#N/A</v>
      </c>
      <c r="E1802" s="130">
        <v>1</v>
      </c>
      <c r="F1802" s="132" t="e">
        <f t="shared" ref="F1802:F1824" ca="1" si="152">IF(E1802&lt;=INDIRECT("D$"&amp;TEXT(ROW()-E1802+1,"#")),INDIRECT("E$"&amp;TEXT($F$1+INDIRECT("C$"&amp;TEXT(ROW()-E1802+1,"#"))+E1802-1,"#")),"")</f>
        <v>#N/A</v>
      </c>
      <c r="G1802" s="131">
        <f ca="1">INDIRECT("select!G"&amp;TEXT($B$1+A1802,"#"))</f>
        <v>0</v>
      </c>
      <c r="H1802" s="130" t="e">
        <f ca="1">VLOOKUP(G1802,E$3181:G$3219,3,0)</f>
        <v>#N/A</v>
      </c>
      <c r="I1802" s="130" t="e">
        <f ca="1">VLOOKUP(G1802,E$3181:G$3219,2,0)</f>
        <v>#N/A</v>
      </c>
      <c r="J1802" s="132" t="e">
        <f t="shared" ref="J1802:J1810" ca="1" si="153">IF(E1802&lt;=INDIRECT("I$"&amp;TEXT(ROW()-E1802+1,"#")),INDIRECT("H$"&amp;TEXT($F$1+INDIRECT("H$"&amp;TEXT(ROW()-E1802+1,"#"))+E1802-1,"#")),"")</f>
        <v>#N/A</v>
      </c>
      <c r="K1802" s="133">
        <f ca="1">INDIRECT("select!H"&amp;TEXT($B$1+A1802,"#"))</f>
        <v>0</v>
      </c>
      <c r="L1802" s="130" t="e">
        <f ca="1">VLOOKUP(K1802,H$3181:J$3287,3,0)</f>
        <v>#N/A</v>
      </c>
      <c r="M1802" s="130" t="e">
        <f ca="1">VLOOKUP(K1802,H$3181:J$3287,2,0)</f>
        <v>#N/A</v>
      </c>
      <c r="N1802" s="132" t="e">
        <f t="shared" ref="N1802:N1824" ca="1" si="154">IF(E1802&lt;=INDIRECT("M$"&amp;TEXT(ROW()-E1802+1,"#")),INDIRECT("K$"&amp;TEXT($F$1+INDIRECT("L$"&amp;TEXT(ROW()-E1802+1,"#"))+E1802-1,"#")),"")</f>
        <v>#N/A</v>
      </c>
      <c r="O1802" s="133">
        <f ca="1">INDIRECT("select!I"&amp;TEXT($B$1+A1802,"#"))</f>
        <v>0</v>
      </c>
      <c r="Q1802" s="130" t="e">
        <f ca="1">VLOOKUP(O1802,K$3181:O$3570,5,0)</f>
        <v>#N/A</v>
      </c>
      <c r="R1802" s="130" t="e">
        <f ca="1">VLOOKUP(O1802,K$3181:O$3570,4,0)</f>
        <v>#N/A</v>
      </c>
      <c r="S1802" s="132" t="e">
        <f t="shared" ref="S1802:S1853" ca="1" si="155">IF(E1802&lt;=INDIRECT("R$"&amp;TEXT(ROW()-E1802+1,"#")),INDIRECT("P$"&amp;TEXT($F$1+INDIRECT("Q$"&amp;TEXT(ROW()-E1802+1,"#"))+E1802-1,"#")),"")</f>
        <v>#N/A</v>
      </c>
      <c r="T1802" s="130" t="str">
        <f ca="1">IFERROR(VLOOKUP(O1802,K$3181:O$3570,2,0),"")</f>
        <v/>
      </c>
      <c r="U1802">
        <f ca="1">IFERROR(VLOOKUP(O1802,K$3181:O$3570,3,0),0)</f>
        <v>0</v>
      </c>
    </row>
    <row r="1803" spans="1:21">
      <c r="A1803" s="130">
        <f t="shared" ref="A1803:A1853" si="156">A1802</f>
        <v>31</v>
      </c>
      <c r="E1803" s="130">
        <v>2</v>
      </c>
      <c r="F1803" s="132" t="e">
        <f t="shared" ca="1" si="152"/>
        <v>#N/A</v>
      </c>
      <c r="J1803" s="132" t="e">
        <f t="shared" ca="1" si="153"/>
        <v>#N/A</v>
      </c>
      <c r="N1803" s="132" t="e">
        <f t="shared" ca="1" si="154"/>
        <v>#N/A</v>
      </c>
      <c r="S1803" s="132" t="e">
        <f t="shared" ca="1" si="155"/>
        <v>#N/A</v>
      </c>
    </row>
    <row r="1804" spans="1:21">
      <c r="A1804" s="130">
        <f t="shared" si="156"/>
        <v>31</v>
      </c>
      <c r="E1804" s="130">
        <v>3</v>
      </c>
      <c r="F1804" s="132" t="e">
        <f t="shared" ca="1" si="152"/>
        <v>#N/A</v>
      </c>
      <c r="J1804" s="132" t="e">
        <f t="shared" ca="1" si="153"/>
        <v>#N/A</v>
      </c>
      <c r="N1804" s="132" t="e">
        <f t="shared" ca="1" si="154"/>
        <v>#N/A</v>
      </c>
      <c r="S1804" s="132" t="e">
        <f t="shared" ca="1" si="155"/>
        <v>#N/A</v>
      </c>
    </row>
    <row r="1805" spans="1:21">
      <c r="A1805" s="130">
        <f t="shared" si="156"/>
        <v>31</v>
      </c>
      <c r="E1805" s="130">
        <v>4</v>
      </c>
      <c r="F1805" s="132" t="e">
        <f t="shared" ca="1" si="152"/>
        <v>#N/A</v>
      </c>
      <c r="J1805" s="132" t="e">
        <f t="shared" ca="1" si="153"/>
        <v>#N/A</v>
      </c>
      <c r="N1805" s="132" t="e">
        <f t="shared" ca="1" si="154"/>
        <v>#N/A</v>
      </c>
      <c r="S1805" s="132" t="e">
        <f t="shared" ca="1" si="155"/>
        <v>#N/A</v>
      </c>
    </row>
    <row r="1806" spans="1:21">
      <c r="A1806" s="130">
        <f t="shared" si="156"/>
        <v>31</v>
      </c>
      <c r="E1806" s="130">
        <v>5</v>
      </c>
      <c r="F1806" s="132" t="e">
        <f t="shared" ca="1" si="152"/>
        <v>#N/A</v>
      </c>
      <c r="J1806" s="132" t="e">
        <f t="shared" ca="1" si="153"/>
        <v>#N/A</v>
      </c>
      <c r="N1806" s="132" t="e">
        <f t="shared" ca="1" si="154"/>
        <v>#N/A</v>
      </c>
      <c r="S1806" s="132" t="e">
        <f t="shared" ca="1" si="155"/>
        <v>#N/A</v>
      </c>
    </row>
    <row r="1807" spans="1:21">
      <c r="A1807" s="130">
        <f t="shared" si="156"/>
        <v>31</v>
      </c>
      <c r="E1807" s="130">
        <v>6</v>
      </c>
      <c r="F1807" s="132" t="e">
        <f t="shared" ca="1" si="152"/>
        <v>#N/A</v>
      </c>
      <c r="J1807" s="132" t="e">
        <f t="shared" ca="1" si="153"/>
        <v>#N/A</v>
      </c>
      <c r="N1807" s="132" t="e">
        <f t="shared" ca="1" si="154"/>
        <v>#N/A</v>
      </c>
      <c r="S1807" s="132" t="e">
        <f t="shared" ca="1" si="155"/>
        <v>#N/A</v>
      </c>
    </row>
    <row r="1808" spans="1:21">
      <c r="A1808" s="130">
        <f t="shared" si="156"/>
        <v>31</v>
      </c>
      <c r="E1808" s="130">
        <v>7</v>
      </c>
      <c r="F1808" s="132" t="e">
        <f t="shared" ca="1" si="152"/>
        <v>#N/A</v>
      </c>
      <c r="J1808" s="132" t="e">
        <f t="shared" ca="1" si="153"/>
        <v>#N/A</v>
      </c>
      <c r="N1808" s="132" t="e">
        <f t="shared" ca="1" si="154"/>
        <v>#N/A</v>
      </c>
      <c r="S1808" s="132" t="e">
        <f t="shared" ca="1" si="155"/>
        <v>#N/A</v>
      </c>
    </row>
    <row r="1809" spans="1:19">
      <c r="A1809" s="130">
        <f t="shared" si="156"/>
        <v>31</v>
      </c>
      <c r="E1809" s="130">
        <v>8</v>
      </c>
      <c r="F1809" s="132" t="e">
        <f t="shared" ca="1" si="152"/>
        <v>#N/A</v>
      </c>
      <c r="J1809" s="132" t="e">
        <f t="shared" ca="1" si="153"/>
        <v>#N/A</v>
      </c>
      <c r="N1809" s="132" t="e">
        <f t="shared" ca="1" si="154"/>
        <v>#N/A</v>
      </c>
      <c r="S1809" s="132" t="e">
        <f t="shared" ca="1" si="155"/>
        <v>#N/A</v>
      </c>
    </row>
    <row r="1810" spans="1:19">
      <c r="A1810" s="130">
        <f t="shared" si="156"/>
        <v>31</v>
      </c>
      <c r="E1810" s="130">
        <v>9</v>
      </c>
      <c r="F1810" s="132" t="e">
        <f t="shared" ca="1" si="152"/>
        <v>#N/A</v>
      </c>
      <c r="J1810" s="132" t="e">
        <f t="shared" ca="1" si="153"/>
        <v>#N/A</v>
      </c>
      <c r="N1810" s="132" t="e">
        <f t="shared" ca="1" si="154"/>
        <v>#N/A</v>
      </c>
      <c r="S1810" s="132" t="e">
        <f t="shared" ca="1" si="155"/>
        <v>#N/A</v>
      </c>
    </row>
    <row r="1811" spans="1:19">
      <c r="A1811" s="130">
        <f t="shared" si="156"/>
        <v>31</v>
      </c>
      <c r="E1811" s="130">
        <v>10</v>
      </c>
      <c r="F1811" s="132" t="e">
        <f t="shared" ca="1" si="152"/>
        <v>#N/A</v>
      </c>
      <c r="N1811" s="132" t="e">
        <f t="shared" ca="1" si="154"/>
        <v>#N/A</v>
      </c>
      <c r="S1811" s="132" t="e">
        <f t="shared" ca="1" si="155"/>
        <v>#N/A</v>
      </c>
    </row>
    <row r="1812" spans="1:19">
      <c r="A1812" s="130">
        <f t="shared" si="156"/>
        <v>31</v>
      </c>
      <c r="E1812" s="130">
        <v>11</v>
      </c>
      <c r="F1812" s="132" t="e">
        <f t="shared" ca="1" si="152"/>
        <v>#N/A</v>
      </c>
      <c r="N1812" s="132" t="e">
        <f t="shared" ca="1" si="154"/>
        <v>#N/A</v>
      </c>
      <c r="S1812" s="132" t="e">
        <f t="shared" ca="1" si="155"/>
        <v>#N/A</v>
      </c>
    </row>
    <row r="1813" spans="1:19">
      <c r="A1813" s="130">
        <f t="shared" si="156"/>
        <v>31</v>
      </c>
      <c r="E1813" s="130">
        <v>12</v>
      </c>
      <c r="F1813" s="132" t="e">
        <f t="shared" ca="1" si="152"/>
        <v>#N/A</v>
      </c>
      <c r="N1813" s="132" t="e">
        <f t="shared" ca="1" si="154"/>
        <v>#N/A</v>
      </c>
      <c r="S1813" s="132" t="e">
        <f t="shared" ca="1" si="155"/>
        <v>#N/A</v>
      </c>
    </row>
    <row r="1814" spans="1:19">
      <c r="A1814" s="130">
        <f t="shared" si="156"/>
        <v>31</v>
      </c>
      <c r="E1814" s="130">
        <v>13</v>
      </c>
      <c r="F1814" s="132" t="e">
        <f t="shared" ca="1" si="152"/>
        <v>#N/A</v>
      </c>
      <c r="N1814" s="132" t="e">
        <f t="shared" ca="1" si="154"/>
        <v>#N/A</v>
      </c>
      <c r="S1814" s="132" t="e">
        <f t="shared" ca="1" si="155"/>
        <v>#N/A</v>
      </c>
    </row>
    <row r="1815" spans="1:19">
      <c r="A1815" s="130">
        <f t="shared" si="156"/>
        <v>31</v>
      </c>
      <c r="E1815" s="130">
        <v>14</v>
      </c>
      <c r="F1815" s="132" t="e">
        <f t="shared" ca="1" si="152"/>
        <v>#N/A</v>
      </c>
      <c r="N1815" s="132" t="e">
        <f t="shared" ca="1" si="154"/>
        <v>#N/A</v>
      </c>
      <c r="S1815" s="132" t="e">
        <f t="shared" ca="1" si="155"/>
        <v>#N/A</v>
      </c>
    </row>
    <row r="1816" spans="1:19">
      <c r="A1816" s="130">
        <f t="shared" si="156"/>
        <v>31</v>
      </c>
      <c r="E1816" s="130">
        <v>15</v>
      </c>
      <c r="F1816" s="132" t="e">
        <f t="shared" ca="1" si="152"/>
        <v>#N/A</v>
      </c>
      <c r="N1816" s="132" t="e">
        <f t="shared" ca="1" si="154"/>
        <v>#N/A</v>
      </c>
      <c r="S1816" s="132" t="e">
        <f t="shared" ca="1" si="155"/>
        <v>#N/A</v>
      </c>
    </row>
    <row r="1817" spans="1:19">
      <c r="A1817" s="130">
        <f t="shared" si="156"/>
        <v>31</v>
      </c>
      <c r="E1817" s="130">
        <v>16</v>
      </c>
      <c r="F1817" s="132" t="e">
        <f t="shared" ca="1" si="152"/>
        <v>#N/A</v>
      </c>
      <c r="N1817" s="132" t="e">
        <f t="shared" ca="1" si="154"/>
        <v>#N/A</v>
      </c>
      <c r="S1817" s="132" t="e">
        <f t="shared" ca="1" si="155"/>
        <v>#N/A</v>
      </c>
    </row>
    <row r="1818" spans="1:19">
      <c r="A1818" s="130">
        <f t="shared" si="156"/>
        <v>31</v>
      </c>
      <c r="E1818" s="130">
        <v>17</v>
      </c>
      <c r="F1818" s="132" t="e">
        <f t="shared" ca="1" si="152"/>
        <v>#N/A</v>
      </c>
      <c r="N1818" s="132" t="e">
        <f t="shared" ca="1" si="154"/>
        <v>#N/A</v>
      </c>
      <c r="S1818" s="132" t="e">
        <f t="shared" ca="1" si="155"/>
        <v>#N/A</v>
      </c>
    </row>
    <row r="1819" spans="1:19">
      <c r="A1819" s="130">
        <f t="shared" si="156"/>
        <v>31</v>
      </c>
      <c r="E1819" s="130">
        <v>18</v>
      </c>
      <c r="F1819" s="132" t="e">
        <f t="shared" ca="1" si="152"/>
        <v>#N/A</v>
      </c>
      <c r="N1819" s="132" t="e">
        <f t="shared" ca="1" si="154"/>
        <v>#N/A</v>
      </c>
      <c r="S1819" s="132" t="e">
        <f t="shared" ca="1" si="155"/>
        <v>#N/A</v>
      </c>
    </row>
    <row r="1820" spans="1:19">
      <c r="A1820" s="130">
        <f t="shared" si="156"/>
        <v>31</v>
      </c>
      <c r="E1820" s="130">
        <v>19</v>
      </c>
      <c r="F1820" s="132" t="e">
        <f t="shared" ca="1" si="152"/>
        <v>#N/A</v>
      </c>
      <c r="N1820" s="132" t="e">
        <f t="shared" ca="1" si="154"/>
        <v>#N/A</v>
      </c>
      <c r="S1820" s="132" t="e">
        <f t="shared" ca="1" si="155"/>
        <v>#N/A</v>
      </c>
    </row>
    <row r="1821" spans="1:19">
      <c r="A1821" s="130">
        <f t="shared" si="156"/>
        <v>31</v>
      </c>
      <c r="E1821" s="130">
        <v>20</v>
      </c>
      <c r="F1821" s="132" t="e">
        <f t="shared" ca="1" si="152"/>
        <v>#N/A</v>
      </c>
      <c r="N1821" s="132" t="e">
        <f t="shared" ca="1" si="154"/>
        <v>#N/A</v>
      </c>
      <c r="S1821" s="132" t="e">
        <f t="shared" ca="1" si="155"/>
        <v>#N/A</v>
      </c>
    </row>
    <row r="1822" spans="1:19">
      <c r="A1822" s="130">
        <f t="shared" si="156"/>
        <v>31</v>
      </c>
      <c r="E1822" s="130">
        <v>21</v>
      </c>
      <c r="F1822" s="132" t="e">
        <f t="shared" ca="1" si="152"/>
        <v>#N/A</v>
      </c>
      <c r="N1822" s="132" t="e">
        <f t="shared" ca="1" si="154"/>
        <v>#N/A</v>
      </c>
      <c r="S1822" s="132" t="e">
        <f t="shared" ca="1" si="155"/>
        <v>#N/A</v>
      </c>
    </row>
    <row r="1823" spans="1:19">
      <c r="A1823" s="130">
        <f t="shared" si="156"/>
        <v>31</v>
      </c>
      <c r="E1823" s="130">
        <v>22</v>
      </c>
      <c r="F1823" s="132" t="e">
        <f t="shared" ca="1" si="152"/>
        <v>#N/A</v>
      </c>
      <c r="N1823" s="132" t="e">
        <f t="shared" ca="1" si="154"/>
        <v>#N/A</v>
      </c>
      <c r="S1823" s="132" t="e">
        <f t="shared" ca="1" si="155"/>
        <v>#N/A</v>
      </c>
    </row>
    <row r="1824" spans="1:19">
      <c r="A1824" s="130">
        <f t="shared" si="156"/>
        <v>31</v>
      </c>
      <c r="E1824" s="130">
        <v>23</v>
      </c>
      <c r="F1824" s="132" t="e">
        <f t="shared" ca="1" si="152"/>
        <v>#N/A</v>
      </c>
      <c r="N1824" s="132" t="e">
        <f t="shared" ca="1" si="154"/>
        <v>#N/A</v>
      </c>
      <c r="S1824" s="132" t="e">
        <f t="shared" ca="1" si="155"/>
        <v>#N/A</v>
      </c>
    </row>
    <row r="1825" spans="1:19">
      <c r="A1825" s="130">
        <f t="shared" si="156"/>
        <v>31</v>
      </c>
      <c r="E1825" s="130">
        <v>24</v>
      </c>
      <c r="S1825" s="132" t="e">
        <f t="shared" ca="1" si="155"/>
        <v>#N/A</v>
      </c>
    </row>
    <row r="1826" spans="1:19">
      <c r="A1826" s="130">
        <f t="shared" si="156"/>
        <v>31</v>
      </c>
      <c r="E1826" s="130">
        <v>25</v>
      </c>
      <c r="S1826" s="132" t="e">
        <f t="shared" ca="1" si="155"/>
        <v>#N/A</v>
      </c>
    </row>
    <row r="1827" spans="1:19">
      <c r="A1827" s="130">
        <f t="shared" si="156"/>
        <v>31</v>
      </c>
      <c r="E1827" s="130">
        <v>26</v>
      </c>
      <c r="S1827" s="132" t="e">
        <f t="shared" ca="1" si="155"/>
        <v>#N/A</v>
      </c>
    </row>
    <row r="1828" spans="1:19">
      <c r="A1828" s="130">
        <f t="shared" si="156"/>
        <v>31</v>
      </c>
      <c r="E1828" s="130">
        <v>27</v>
      </c>
      <c r="S1828" s="132" t="e">
        <f t="shared" ca="1" si="155"/>
        <v>#N/A</v>
      </c>
    </row>
    <row r="1829" spans="1:19">
      <c r="A1829" s="130">
        <f t="shared" si="156"/>
        <v>31</v>
      </c>
      <c r="E1829" s="130">
        <v>28</v>
      </c>
      <c r="S1829" s="132" t="e">
        <f t="shared" ca="1" si="155"/>
        <v>#N/A</v>
      </c>
    </row>
    <row r="1830" spans="1:19">
      <c r="A1830" s="130">
        <f t="shared" si="156"/>
        <v>31</v>
      </c>
      <c r="E1830" s="130">
        <v>29</v>
      </c>
      <c r="S1830" s="132" t="e">
        <f t="shared" ca="1" si="155"/>
        <v>#N/A</v>
      </c>
    </row>
    <row r="1831" spans="1:19">
      <c r="A1831" s="130">
        <f t="shared" si="156"/>
        <v>31</v>
      </c>
      <c r="E1831" s="130">
        <v>30</v>
      </c>
      <c r="S1831" s="132" t="e">
        <f t="shared" ca="1" si="155"/>
        <v>#N/A</v>
      </c>
    </row>
    <row r="1832" spans="1:19">
      <c r="A1832" s="130">
        <f t="shared" si="156"/>
        <v>31</v>
      </c>
      <c r="E1832" s="130">
        <v>31</v>
      </c>
      <c r="S1832" s="132" t="e">
        <f t="shared" ca="1" si="155"/>
        <v>#N/A</v>
      </c>
    </row>
    <row r="1833" spans="1:19">
      <c r="A1833" s="130">
        <f t="shared" si="156"/>
        <v>31</v>
      </c>
      <c r="E1833" s="130">
        <v>32</v>
      </c>
      <c r="S1833" s="132" t="e">
        <f t="shared" ca="1" si="155"/>
        <v>#N/A</v>
      </c>
    </row>
    <row r="1834" spans="1:19">
      <c r="A1834" s="130">
        <f t="shared" si="156"/>
        <v>31</v>
      </c>
      <c r="E1834" s="130">
        <v>33</v>
      </c>
      <c r="S1834" s="132" t="e">
        <f t="shared" ca="1" si="155"/>
        <v>#N/A</v>
      </c>
    </row>
    <row r="1835" spans="1:19">
      <c r="A1835" s="130">
        <f t="shared" si="156"/>
        <v>31</v>
      </c>
      <c r="E1835" s="130">
        <v>34</v>
      </c>
      <c r="S1835" s="132" t="e">
        <f t="shared" ca="1" si="155"/>
        <v>#N/A</v>
      </c>
    </row>
    <row r="1836" spans="1:19">
      <c r="A1836" s="130">
        <f t="shared" si="156"/>
        <v>31</v>
      </c>
      <c r="E1836" s="130">
        <v>35</v>
      </c>
      <c r="S1836" s="132" t="e">
        <f t="shared" ca="1" si="155"/>
        <v>#N/A</v>
      </c>
    </row>
    <row r="1837" spans="1:19">
      <c r="A1837" s="130">
        <f t="shared" si="156"/>
        <v>31</v>
      </c>
      <c r="E1837" s="130">
        <v>36</v>
      </c>
      <c r="S1837" s="132" t="e">
        <f t="shared" ca="1" si="155"/>
        <v>#N/A</v>
      </c>
    </row>
    <row r="1838" spans="1:19">
      <c r="A1838" s="130">
        <f t="shared" si="156"/>
        <v>31</v>
      </c>
      <c r="E1838" s="130">
        <v>37</v>
      </c>
      <c r="S1838" s="132" t="e">
        <f t="shared" ca="1" si="155"/>
        <v>#N/A</v>
      </c>
    </row>
    <row r="1839" spans="1:19">
      <c r="A1839" s="130">
        <f t="shared" si="156"/>
        <v>31</v>
      </c>
      <c r="E1839" s="130">
        <v>38</v>
      </c>
      <c r="S1839" s="132" t="e">
        <f t="shared" ca="1" si="155"/>
        <v>#N/A</v>
      </c>
    </row>
    <row r="1840" spans="1:19">
      <c r="A1840" s="130">
        <f t="shared" si="156"/>
        <v>31</v>
      </c>
      <c r="E1840" s="130">
        <v>39</v>
      </c>
      <c r="S1840" s="132" t="e">
        <f t="shared" ca="1" si="155"/>
        <v>#N/A</v>
      </c>
    </row>
    <row r="1841" spans="1:19">
      <c r="A1841" s="130">
        <f t="shared" si="156"/>
        <v>31</v>
      </c>
      <c r="E1841" s="130">
        <v>40</v>
      </c>
      <c r="S1841" s="132" t="e">
        <f t="shared" ca="1" si="155"/>
        <v>#N/A</v>
      </c>
    </row>
    <row r="1842" spans="1:19">
      <c r="A1842" s="130">
        <f t="shared" si="156"/>
        <v>31</v>
      </c>
      <c r="E1842" s="130">
        <v>41</v>
      </c>
      <c r="S1842" s="132" t="e">
        <f t="shared" ca="1" si="155"/>
        <v>#N/A</v>
      </c>
    </row>
    <row r="1843" spans="1:19">
      <c r="A1843" s="130">
        <f t="shared" si="156"/>
        <v>31</v>
      </c>
      <c r="E1843" s="130">
        <v>42</v>
      </c>
      <c r="S1843" s="132" t="e">
        <f t="shared" ca="1" si="155"/>
        <v>#N/A</v>
      </c>
    </row>
    <row r="1844" spans="1:19">
      <c r="A1844" s="130">
        <f t="shared" si="156"/>
        <v>31</v>
      </c>
      <c r="E1844" s="130">
        <v>43</v>
      </c>
      <c r="S1844" s="132" t="e">
        <f t="shared" ca="1" si="155"/>
        <v>#N/A</v>
      </c>
    </row>
    <row r="1845" spans="1:19">
      <c r="A1845" s="130">
        <f t="shared" si="156"/>
        <v>31</v>
      </c>
      <c r="E1845" s="130">
        <v>44</v>
      </c>
      <c r="S1845" s="132" t="e">
        <f t="shared" ca="1" si="155"/>
        <v>#N/A</v>
      </c>
    </row>
    <row r="1846" spans="1:19">
      <c r="A1846" s="130">
        <f t="shared" si="156"/>
        <v>31</v>
      </c>
      <c r="E1846" s="130">
        <v>45</v>
      </c>
      <c r="S1846" s="132" t="e">
        <f t="shared" ca="1" si="155"/>
        <v>#N/A</v>
      </c>
    </row>
    <row r="1847" spans="1:19">
      <c r="A1847" s="130">
        <f t="shared" si="156"/>
        <v>31</v>
      </c>
      <c r="E1847" s="130">
        <v>46</v>
      </c>
      <c r="S1847" s="132" t="e">
        <f t="shared" ca="1" si="155"/>
        <v>#N/A</v>
      </c>
    </row>
    <row r="1848" spans="1:19">
      <c r="A1848" s="130">
        <f t="shared" si="156"/>
        <v>31</v>
      </c>
      <c r="E1848" s="130">
        <v>47</v>
      </c>
      <c r="S1848" s="132" t="e">
        <f t="shared" ca="1" si="155"/>
        <v>#N/A</v>
      </c>
    </row>
    <row r="1849" spans="1:19">
      <c r="A1849" s="130">
        <f t="shared" si="156"/>
        <v>31</v>
      </c>
      <c r="E1849" s="130">
        <v>48</v>
      </c>
      <c r="S1849" s="132" t="e">
        <f t="shared" ca="1" si="155"/>
        <v>#N/A</v>
      </c>
    </row>
    <row r="1850" spans="1:19">
      <c r="A1850" s="130">
        <f t="shared" si="156"/>
        <v>31</v>
      </c>
      <c r="E1850" s="130">
        <v>49</v>
      </c>
      <c r="S1850" s="132" t="e">
        <f t="shared" ca="1" si="155"/>
        <v>#N/A</v>
      </c>
    </row>
    <row r="1851" spans="1:19">
      <c r="A1851" s="130">
        <f t="shared" si="156"/>
        <v>31</v>
      </c>
      <c r="E1851" s="130">
        <v>50</v>
      </c>
      <c r="S1851" s="132" t="e">
        <f t="shared" ca="1" si="155"/>
        <v>#N/A</v>
      </c>
    </row>
    <row r="1852" spans="1:19">
      <c r="A1852" s="130">
        <f t="shared" si="156"/>
        <v>31</v>
      </c>
      <c r="E1852" s="130">
        <v>51</v>
      </c>
      <c r="S1852" s="132" t="e">
        <f t="shared" ca="1" si="155"/>
        <v>#N/A</v>
      </c>
    </row>
    <row r="1853" spans="1:19">
      <c r="A1853" s="130">
        <f t="shared" si="156"/>
        <v>31</v>
      </c>
      <c r="E1853" s="130">
        <v>52</v>
      </c>
      <c r="S1853" s="132" t="e">
        <f t="shared" ca="1" si="155"/>
        <v>#N/A</v>
      </c>
    </row>
    <row r="1862" spans="1:21">
      <c r="A1862" s="130">
        <f>(ROW()+58)/60</f>
        <v>32</v>
      </c>
      <c r="B1862" s="131">
        <f ca="1">INDIRECT("select!E"&amp;TEXT($B$1+A1862,"#"))</f>
        <v>0</v>
      </c>
      <c r="C1862" s="130" t="e">
        <f ca="1">VLOOKUP(B1862,$A$3181:$D$3190,4,0)</f>
        <v>#N/A</v>
      </c>
      <c r="D1862" s="130" t="e">
        <f ca="1">VLOOKUP(B1862,$A$3181:$D$3190,3,0)</f>
        <v>#N/A</v>
      </c>
      <c r="E1862" s="130">
        <v>1</v>
      </c>
      <c r="F1862" s="132" t="e">
        <f t="shared" ref="F1862:F1884" ca="1" si="157">IF(E1862&lt;=INDIRECT("D$"&amp;TEXT(ROW()-E1862+1,"#")),INDIRECT("E$"&amp;TEXT($F$1+INDIRECT("C$"&amp;TEXT(ROW()-E1862+1,"#"))+E1862-1,"#")),"")</f>
        <v>#N/A</v>
      </c>
      <c r="G1862" s="131">
        <f ca="1">INDIRECT("select!G"&amp;TEXT($B$1+A1862,"#"))</f>
        <v>0</v>
      </c>
      <c r="H1862" s="130" t="e">
        <f ca="1">VLOOKUP(G1862,E$3181:G$3219,3,0)</f>
        <v>#N/A</v>
      </c>
      <c r="I1862" s="130" t="e">
        <f ca="1">VLOOKUP(G1862,E$3181:G$3219,2,0)</f>
        <v>#N/A</v>
      </c>
      <c r="J1862" s="132" t="e">
        <f t="shared" ref="J1862:J1870" ca="1" si="158">IF(E1862&lt;=INDIRECT("I$"&amp;TEXT(ROW()-E1862+1,"#")),INDIRECT("H$"&amp;TEXT($F$1+INDIRECT("H$"&amp;TEXT(ROW()-E1862+1,"#"))+E1862-1,"#")),"")</f>
        <v>#N/A</v>
      </c>
      <c r="K1862" s="133">
        <f ca="1">INDIRECT("select!H"&amp;TEXT($B$1+A1862,"#"))</f>
        <v>0</v>
      </c>
      <c r="L1862" s="130" t="e">
        <f ca="1">VLOOKUP(K1862,H$3181:J$3287,3,0)</f>
        <v>#N/A</v>
      </c>
      <c r="M1862" s="130" t="e">
        <f ca="1">VLOOKUP(K1862,H$3181:J$3287,2,0)</f>
        <v>#N/A</v>
      </c>
      <c r="N1862" s="132" t="e">
        <f t="shared" ref="N1862:N1884" ca="1" si="159">IF(E1862&lt;=INDIRECT("M$"&amp;TEXT(ROW()-E1862+1,"#")),INDIRECT("K$"&amp;TEXT($F$1+INDIRECT("L$"&amp;TEXT(ROW()-E1862+1,"#"))+E1862-1,"#")),"")</f>
        <v>#N/A</v>
      </c>
      <c r="O1862" s="133">
        <f ca="1">INDIRECT("select!I"&amp;TEXT($B$1+A1862,"#"))</f>
        <v>0</v>
      </c>
      <c r="Q1862" s="130" t="e">
        <f ca="1">VLOOKUP(O1862,K$3181:O$3570,5,0)</f>
        <v>#N/A</v>
      </c>
      <c r="R1862" s="130" t="e">
        <f ca="1">VLOOKUP(O1862,K$3181:O$3570,4,0)</f>
        <v>#N/A</v>
      </c>
      <c r="S1862" s="132" t="e">
        <f t="shared" ref="S1862:S1913" ca="1" si="160">IF(E1862&lt;=INDIRECT("R$"&amp;TEXT(ROW()-E1862+1,"#")),INDIRECT("P$"&amp;TEXT($F$1+INDIRECT("Q$"&amp;TEXT(ROW()-E1862+1,"#"))+E1862-1,"#")),"")</f>
        <v>#N/A</v>
      </c>
      <c r="T1862" s="130" t="str">
        <f ca="1">IFERROR(VLOOKUP(O1862,K$3181:O$3570,2,0),"")</f>
        <v/>
      </c>
      <c r="U1862">
        <f ca="1">IFERROR(VLOOKUP(O1862,K$3181:O$3570,3,0),0)</f>
        <v>0</v>
      </c>
    </row>
    <row r="1863" spans="1:21">
      <c r="A1863" s="130">
        <f t="shared" ref="A1863:A1913" si="161">A1862</f>
        <v>32</v>
      </c>
      <c r="E1863" s="130">
        <v>2</v>
      </c>
      <c r="F1863" s="132" t="e">
        <f t="shared" ca="1" si="157"/>
        <v>#N/A</v>
      </c>
      <c r="J1863" s="132" t="e">
        <f t="shared" ca="1" si="158"/>
        <v>#N/A</v>
      </c>
      <c r="N1863" s="132" t="e">
        <f t="shared" ca="1" si="159"/>
        <v>#N/A</v>
      </c>
      <c r="S1863" s="132" t="e">
        <f t="shared" ca="1" si="160"/>
        <v>#N/A</v>
      </c>
    </row>
    <row r="1864" spans="1:21">
      <c r="A1864" s="130">
        <f t="shared" si="161"/>
        <v>32</v>
      </c>
      <c r="E1864" s="130">
        <v>3</v>
      </c>
      <c r="F1864" s="132" t="e">
        <f t="shared" ca="1" si="157"/>
        <v>#N/A</v>
      </c>
      <c r="J1864" s="132" t="e">
        <f t="shared" ca="1" si="158"/>
        <v>#N/A</v>
      </c>
      <c r="N1864" s="132" t="e">
        <f t="shared" ca="1" si="159"/>
        <v>#N/A</v>
      </c>
      <c r="S1864" s="132" t="e">
        <f t="shared" ca="1" si="160"/>
        <v>#N/A</v>
      </c>
    </row>
    <row r="1865" spans="1:21">
      <c r="A1865" s="130">
        <f t="shared" si="161"/>
        <v>32</v>
      </c>
      <c r="E1865" s="130">
        <v>4</v>
      </c>
      <c r="F1865" s="132" t="e">
        <f t="shared" ca="1" si="157"/>
        <v>#N/A</v>
      </c>
      <c r="J1865" s="132" t="e">
        <f t="shared" ca="1" si="158"/>
        <v>#N/A</v>
      </c>
      <c r="N1865" s="132" t="e">
        <f t="shared" ca="1" si="159"/>
        <v>#N/A</v>
      </c>
      <c r="S1865" s="132" t="e">
        <f t="shared" ca="1" si="160"/>
        <v>#N/A</v>
      </c>
    </row>
    <row r="1866" spans="1:21">
      <c r="A1866" s="130">
        <f t="shared" si="161"/>
        <v>32</v>
      </c>
      <c r="E1866" s="130">
        <v>5</v>
      </c>
      <c r="F1866" s="132" t="e">
        <f t="shared" ca="1" si="157"/>
        <v>#N/A</v>
      </c>
      <c r="J1866" s="132" t="e">
        <f t="shared" ca="1" si="158"/>
        <v>#N/A</v>
      </c>
      <c r="N1866" s="132" t="e">
        <f t="shared" ca="1" si="159"/>
        <v>#N/A</v>
      </c>
      <c r="S1866" s="132" t="e">
        <f t="shared" ca="1" si="160"/>
        <v>#N/A</v>
      </c>
    </row>
    <row r="1867" spans="1:21">
      <c r="A1867" s="130">
        <f t="shared" si="161"/>
        <v>32</v>
      </c>
      <c r="E1867" s="130">
        <v>6</v>
      </c>
      <c r="F1867" s="132" t="e">
        <f t="shared" ca="1" si="157"/>
        <v>#N/A</v>
      </c>
      <c r="J1867" s="132" t="e">
        <f t="shared" ca="1" si="158"/>
        <v>#N/A</v>
      </c>
      <c r="N1867" s="132" t="e">
        <f t="shared" ca="1" si="159"/>
        <v>#N/A</v>
      </c>
      <c r="S1867" s="132" t="e">
        <f t="shared" ca="1" si="160"/>
        <v>#N/A</v>
      </c>
    </row>
    <row r="1868" spans="1:21">
      <c r="A1868" s="130">
        <f t="shared" si="161"/>
        <v>32</v>
      </c>
      <c r="E1868" s="130">
        <v>7</v>
      </c>
      <c r="F1868" s="132" t="e">
        <f t="shared" ca="1" si="157"/>
        <v>#N/A</v>
      </c>
      <c r="J1868" s="132" t="e">
        <f t="shared" ca="1" si="158"/>
        <v>#N/A</v>
      </c>
      <c r="N1868" s="132" t="e">
        <f t="shared" ca="1" si="159"/>
        <v>#N/A</v>
      </c>
      <c r="S1868" s="132" t="e">
        <f t="shared" ca="1" si="160"/>
        <v>#N/A</v>
      </c>
    </row>
    <row r="1869" spans="1:21">
      <c r="A1869" s="130">
        <f t="shared" si="161"/>
        <v>32</v>
      </c>
      <c r="E1869" s="130">
        <v>8</v>
      </c>
      <c r="F1869" s="132" t="e">
        <f t="shared" ca="1" si="157"/>
        <v>#N/A</v>
      </c>
      <c r="J1869" s="132" t="e">
        <f t="shared" ca="1" si="158"/>
        <v>#N/A</v>
      </c>
      <c r="N1869" s="132" t="e">
        <f t="shared" ca="1" si="159"/>
        <v>#N/A</v>
      </c>
      <c r="S1869" s="132" t="e">
        <f t="shared" ca="1" si="160"/>
        <v>#N/A</v>
      </c>
    </row>
    <row r="1870" spans="1:21">
      <c r="A1870" s="130">
        <f t="shared" si="161"/>
        <v>32</v>
      </c>
      <c r="E1870" s="130">
        <v>9</v>
      </c>
      <c r="F1870" s="132" t="e">
        <f t="shared" ca="1" si="157"/>
        <v>#N/A</v>
      </c>
      <c r="J1870" s="132" t="e">
        <f t="shared" ca="1" si="158"/>
        <v>#N/A</v>
      </c>
      <c r="N1870" s="132" t="e">
        <f t="shared" ca="1" si="159"/>
        <v>#N/A</v>
      </c>
      <c r="S1870" s="132" t="e">
        <f t="shared" ca="1" si="160"/>
        <v>#N/A</v>
      </c>
    </row>
    <row r="1871" spans="1:21">
      <c r="A1871" s="130">
        <f t="shared" si="161"/>
        <v>32</v>
      </c>
      <c r="E1871" s="130">
        <v>10</v>
      </c>
      <c r="F1871" s="132" t="e">
        <f t="shared" ca="1" si="157"/>
        <v>#N/A</v>
      </c>
      <c r="N1871" s="132" t="e">
        <f t="shared" ca="1" si="159"/>
        <v>#N/A</v>
      </c>
      <c r="S1871" s="132" t="e">
        <f t="shared" ca="1" si="160"/>
        <v>#N/A</v>
      </c>
    </row>
    <row r="1872" spans="1:21">
      <c r="A1872" s="130">
        <f t="shared" si="161"/>
        <v>32</v>
      </c>
      <c r="E1872" s="130">
        <v>11</v>
      </c>
      <c r="F1872" s="132" t="e">
        <f t="shared" ca="1" si="157"/>
        <v>#N/A</v>
      </c>
      <c r="N1872" s="132" t="e">
        <f t="shared" ca="1" si="159"/>
        <v>#N/A</v>
      </c>
      <c r="S1872" s="132" t="e">
        <f t="shared" ca="1" si="160"/>
        <v>#N/A</v>
      </c>
    </row>
    <row r="1873" spans="1:19">
      <c r="A1873" s="130">
        <f t="shared" si="161"/>
        <v>32</v>
      </c>
      <c r="E1873" s="130">
        <v>12</v>
      </c>
      <c r="F1873" s="132" t="e">
        <f t="shared" ca="1" si="157"/>
        <v>#N/A</v>
      </c>
      <c r="N1873" s="132" t="e">
        <f t="shared" ca="1" si="159"/>
        <v>#N/A</v>
      </c>
      <c r="S1873" s="132" t="e">
        <f t="shared" ca="1" si="160"/>
        <v>#N/A</v>
      </c>
    </row>
    <row r="1874" spans="1:19">
      <c r="A1874" s="130">
        <f t="shared" si="161"/>
        <v>32</v>
      </c>
      <c r="E1874" s="130">
        <v>13</v>
      </c>
      <c r="F1874" s="132" t="e">
        <f t="shared" ca="1" si="157"/>
        <v>#N/A</v>
      </c>
      <c r="N1874" s="132" t="e">
        <f t="shared" ca="1" si="159"/>
        <v>#N/A</v>
      </c>
      <c r="S1874" s="132" t="e">
        <f t="shared" ca="1" si="160"/>
        <v>#N/A</v>
      </c>
    </row>
    <row r="1875" spans="1:19">
      <c r="A1875" s="130">
        <f t="shared" si="161"/>
        <v>32</v>
      </c>
      <c r="E1875" s="130">
        <v>14</v>
      </c>
      <c r="F1875" s="132" t="e">
        <f t="shared" ca="1" si="157"/>
        <v>#N/A</v>
      </c>
      <c r="N1875" s="132" t="e">
        <f t="shared" ca="1" si="159"/>
        <v>#N/A</v>
      </c>
      <c r="S1875" s="132" t="e">
        <f t="shared" ca="1" si="160"/>
        <v>#N/A</v>
      </c>
    </row>
    <row r="1876" spans="1:19">
      <c r="A1876" s="130">
        <f t="shared" si="161"/>
        <v>32</v>
      </c>
      <c r="E1876" s="130">
        <v>15</v>
      </c>
      <c r="F1876" s="132" t="e">
        <f t="shared" ca="1" si="157"/>
        <v>#N/A</v>
      </c>
      <c r="N1876" s="132" t="e">
        <f t="shared" ca="1" si="159"/>
        <v>#N/A</v>
      </c>
      <c r="S1876" s="132" t="e">
        <f t="shared" ca="1" si="160"/>
        <v>#N/A</v>
      </c>
    </row>
    <row r="1877" spans="1:19">
      <c r="A1877" s="130">
        <f t="shared" si="161"/>
        <v>32</v>
      </c>
      <c r="E1877" s="130">
        <v>16</v>
      </c>
      <c r="F1877" s="132" t="e">
        <f t="shared" ca="1" si="157"/>
        <v>#N/A</v>
      </c>
      <c r="N1877" s="132" t="e">
        <f t="shared" ca="1" si="159"/>
        <v>#N/A</v>
      </c>
      <c r="S1877" s="132" t="e">
        <f t="shared" ca="1" si="160"/>
        <v>#N/A</v>
      </c>
    </row>
    <row r="1878" spans="1:19">
      <c r="A1878" s="130">
        <f t="shared" si="161"/>
        <v>32</v>
      </c>
      <c r="E1878" s="130">
        <v>17</v>
      </c>
      <c r="F1878" s="132" t="e">
        <f t="shared" ca="1" si="157"/>
        <v>#N/A</v>
      </c>
      <c r="N1878" s="132" t="e">
        <f t="shared" ca="1" si="159"/>
        <v>#N/A</v>
      </c>
      <c r="S1878" s="132" t="e">
        <f t="shared" ca="1" si="160"/>
        <v>#N/A</v>
      </c>
    </row>
    <row r="1879" spans="1:19">
      <c r="A1879" s="130">
        <f t="shared" si="161"/>
        <v>32</v>
      </c>
      <c r="E1879" s="130">
        <v>18</v>
      </c>
      <c r="F1879" s="132" t="e">
        <f t="shared" ca="1" si="157"/>
        <v>#N/A</v>
      </c>
      <c r="N1879" s="132" t="e">
        <f t="shared" ca="1" si="159"/>
        <v>#N/A</v>
      </c>
      <c r="S1879" s="132" t="e">
        <f t="shared" ca="1" si="160"/>
        <v>#N/A</v>
      </c>
    </row>
    <row r="1880" spans="1:19">
      <c r="A1880" s="130">
        <f t="shared" si="161"/>
        <v>32</v>
      </c>
      <c r="E1880" s="130">
        <v>19</v>
      </c>
      <c r="F1880" s="132" t="e">
        <f t="shared" ca="1" si="157"/>
        <v>#N/A</v>
      </c>
      <c r="N1880" s="132" t="e">
        <f t="shared" ca="1" si="159"/>
        <v>#N/A</v>
      </c>
      <c r="S1880" s="132" t="e">
        <f t="shared" ca="1" si="160"/>
        <v>#N/A</v>
      </c>
    </row>
    <row r="1881" spans="1:19">
      <c r="A1881" s="130">
        <f t="shared" si="161"/>
        <v>32</v>
      </c>
      <c r="E1881" s="130">
        <v>20</v>
      </c>
      <c r="F1881" s="132" t="e">
        <f t="shared" ca="1" si="157"/>
        <v>#N/A</v>
      </c>
      <c r="N1881" s="132" t="e">
        <f t="shared" ca="1" si="159"/>
        <v>#N/A</v>
      </c>
      <c r="S1881" s="132" t="e">
        <f t="shared" ca="1" si="160"/>
        <v>#N/A</v>
      </c>
    </row>
    <row r="1882" spans="1:19">
      <c r="A1882" s="130">
        <f t="shared" si="161"/>
        <v>32</v>
      </c>
      <c r="E1882" s="130">
        <v>21</v>
      </c>
      <c r="F1882" s="132" t="e">
        <f t="shared" ca="1" si="157"/>
        <v>#N/A</v>
      </c>
      <c r="N1882" s="132" t="e">
        <f t="shared" ca="1" si="159"/>
        <v>#N/A</v>
      </c>
      <c r="S1882" s="132" t="e">
        <f t="shared" ca="1" si="160"/>
        <v>#N/A</v>
      </c>
    </row>
    <row r="1883" spans="1:19">
      <c r="A1883" s="130">
        <f t="shared" si="161"/>
        <v>32</v>
      </c>
      <c r="E1883" s="130">
        <v>22</v>
      </c>
      <c r="F1883" s="132" t="e">
        <f t="shared" ca="1" si="157"/>
        <v>#N/A</v>
      </c>
      <c r="N1883" s="132" t="e">
        <f t="shared" ca="1" si="159"/>
        <v>#N/A</v>
      </c>
      <c r="S1883" s="132" t="e">
        <f t="shared" ca="1" si="160"/>
        <v>#N/A</v>
      </c>
    </row>
    <row r="1884" spans="1:19">
      <c r="A1884" s="130">
        <f t="shared" si="161"/>
        <v>32</v>
      </c>
      <c r="E1884" s="130">
        <v>23</v>
      </c>
      <c r="F1884" s="132" t="e">
        <f t="shared" ca="1" si="157"/>
        <v>#N/A</v>
      </c>
      <c r="N1884" s="132" t="e">
        <f t="shared" ca="1" si="159"/>
        <v>#N/A</v>
      </c>
      <c r="S1884" s="132" t="e">
        <f t="shared" ca="1" si="160"/>
        <v>#N/A</v>
      </c>
    </row>
    <row r="1885" spans="1:19">
      <c r="A1885" s="130">
        <f t="shared" si="161"/>
        <v>32</v>
      </c>
      <c r="E1885" s="130">
        <v>24</v>
      </c>
      <c r="S1885" s="132" t="e">
        <f t="shared" ca="1" si="160"/>
        <v>#N/A</v>
      </c>
    </row>
    <row r="1886" spans="1:19">
      <c r="A1886" s="130">
        <f t="shared" si="161"/>
        <v>32</v>
      </c>
      <c r="E1886" s="130">
        <v>25</v>
      </c>
      <c r="S1886" s="132" t="e">
        <f t="shared" ca="1" si="160"/>
        <v>#N/A</v>
      </c>
    </row>
    <row r="1887" spans="1:19">
      <c r="A1887" s="130">
        <f t="shared" si="161"/>
        <v>32</v>
      </c>
      <c r="E1887" s="130">
        <v>26</v>
      </c>
      <c r="S1887" s="132" t="e">
        <f t="shared" ca="1" si="160"/>
        <v>#N/A</v>
      </c>
    </row>
    <row r="1888" spans="1:19">
      <c r="A1888" s="130">
        <f t="shared" si="161"/>
        <v>32</v>
      </c>
      <c r="E1888" s="130">
        <v>27</v>
      </c>
      <c r="S1888" s="132" t="e">
        <f t="shared" ca="1" si="160"/>
        <v>#N/A</v>
      </c>
    </row>
    <row r="1889" spans="1:19">
      <c r="A1889" s="130">
        <f t="shared" si="161"/>
        <v>32</v>
      </c>
      <c r="E1889" s="130">
        <v>28</v>
      </c>
      <c r="S1889" s="132" t="e">
        <f t="shared" ca="1" si="160"/>
        <v>#N/A</v>
      </c>
    </row>
    <row r="1890" spans="1:19">
      <c r="A1890" s="130">
        <f t="shared" si="161"/>
        <v>32</v>
      </c>
      <c r="E1890" s="130">
        <v>29</v>
      </c>
      <c r="S1890" s="132" t="e">
        <f t="shared" ca="1" si="160"/>
        <v>#N/A</v>
      </c>
    </row>
    <row r="1891" spans="1:19">
      <c r="A1891" s="130">
        <f t="shared" si="161"/>
        <v>32</v>
      </c>
      <c r="E1891" s="130">
        <v>30</v>
      </c>
      <c r="S1891" s="132" t="e">
        <f t="shared" ca="1" si="160"/>
        <v>#N/A</v>
      </c>
    </row>
    <row r="1892" spans="1:19">
      <c r="A1892" s="130">
        <f t="shared" si="161"/>
        <v>32</v>
      </c>
      <c r="E1892" s="130">
        <v>31</v>
      </c>
      <c r="S1892" s="132" t="e">
        <f t="shared" ca="1" si="160"/>
        <v>#N/A</v>
      </c>
    </row>
    <row r="1893" spans="1:19">
      <c r="A1893" s="130">
        <f t="shared" si="161"/>
        <v>32</v>
      </c>
      <c r="E1893" s="130">
        <v>32</v>
      </c>
      <c r="S1893" s="132" t="e">
        <f t="shared" ca="1" si="160"/>
        <v>#N/A</v>
      </c>
    </row>
    <row r="1894" spans="1:19">
      <c r="A1894" s="130">
        <f t="shared" si="161"/>
        <v>32</v>
      </c>
      <c r="E1894" s="130">
        <v>33</v>
      </c>
      <c r="S1894" s="132" t="e">
        <f t="shared" ca="1" si="160"/>
        <v>#N/A</v>
      </c>
    </row>
    <row r="1895" spans="1:19">
      <c r="A1895" s="130">
        <f t="shared" si="161"/>
        <v>32</v>
      </c>
      <c r="E1895" s="130">
        <v>34</v>
      </c>
      <c r="S1895" s="132" t="e">
        <f t="shared" ca="1" si="160"/>
        <v>#N/A</v>
      </c>
    </row>
    <row r="1896" spans="1:19">
      <c r="A1896" s="130">
        <f t="shared" si="161"/>
        <v>32</v>
      </c>
      <c r="E1896" s="130">
        <v>35</v>
      </c>
      <c r="S1896" s="132" t="e">
        <f t="shared" ca="1" si="160"/>
        <v>#N/A</v>
      </c>
    </row>
    <row r="1897" spans="1:19">
      <c r="A1897" s="130">
        <f t="shared" si="161"/>
        <v>32</v>
      </c>
      <c r="E1897" s="130">
        <v>36</v>
      </c>
      <c r="S1897" s="132" t="e">
        <f t="shared" ca="1" si="160"/>
        <v>#N/A</v>
      </c>
    </row>
    <row r="1898" spans="1:19">
      <c r="A1898" s="130">
        <f t="shared" si="161"/>
        <v>32</v>
      </c>
      <c r="E1898" s="130">
        <v>37</v>
      </c>
      <c r="S1898" s="132" t="e">
        <f t="shared" ca="1" si="160"/>
        <v>#N/A</v>
      </c>
    </row>
    <row r="1899" spans="1:19">
      <c r="A1899" s="130">
        <f t="shared" si="161"/>
        <v>32</v>
      </c>
      <c r="E1899" s="130">
        <v>38</v>
      </c>
      <c r="S1899" s="132" t="e">
        <f t="shared" ca="1" si="160"/>
        <v>#N/A</v>
      </c>
    </row>
    <row r="1900" spans="1:19">
      <c r="A1900" s="130">
        <f t="shared" si="161"/>
        <v>32</v>
      </c>
      <c r="E1900" s="130">
        <v>39</v>
      </c>
      <c r="S1900" s="132" t="e">
        <f t="shared" ca="1" si="160"/>
        <v>#N/A</v>
      </c>
    </row>
    <row r="1901" spans="1:19">
      <c r="A1901" s="130">
        <f t="shared" si="161"/>
        <v>32</v>
      </c>
      <c r="E1901" s="130">
        <v>40</v>
      </c>
      <c r="S1901" s="132" t="e">
        <f t="shared" ca="1" si="160"/>
        <v>#N/A</v>
      </c>
    </row>
    <row r="1902" spans="1:19">
      <c r="A1902" s="130">
        <f t="shared" si="161"/>
        <v>32</v>
      </c>
      <c r="E1902" s="130">
        <v>41</v>
      </c>
      <c r="S1902" s="132" t="e">
        <f t="shared" ca="1" si="160"/>
        <v>#N/A</v>
      </c>
    </row>
    <row r="1903" spans="1:19">
      <c r="A1903" s="130">
        <f t="shared" si="161"/>
        <v>32</v>
      </c>
      <c r="E1903" s="130">
        <v>42</v>
      </c>
      <c r="S1903" s="132" t="e">
        <f t="shared" ca="1" si="160"/>
        <v>#N/A</v>
      </c>
    </row>
    <row r="1904" spans="1:19">
      <c r="A1904" s="130">
        <f t="shared" si="161"/>
        <v>32</v>
      </c>
      <c r="E1904" s="130">
        <v>43</v>
      </c>
      <c r="S1904" s="132" t="e">
        <f t="shared" ca="1" si="160"/>
        <v>#N/A</v>
      </c>
    </row>
    <row r="1905" spans="1:19">
      <c r="A1905" s="130">
        <f t="shared" si="161"/>
        <v>32</v>
      </c>
      <c r="E1905" s="130">
        <v>44</v>
      </c>
      <c r="S1905" s="132" t="e">
        <f t="shared" ca="1" si="160"/>
        <v>#N/A</v>
      </c>
    </row>
    <row r="1906" spans="1:19">
      <c r="A1906" s="130">
        <f t="shared" si="161"/>
        <v>32</v>
      </c>
      <c r="E1906" s="130">
        <v>45</v>
      </c>
      <c r="S1906" s="132" t="e">
        <f t="shared" ca="1" si="160"/>
        <v>#N/A</v>
      </c>
    </row>
    <row r="1907" spans="1:19">
      <c r="A1907" s="130">
        <f t="shared" si="161"/>
        <v>32</v>
      </c>
      <c r="E1907" s="130">
        <v>46</v>
      </c>
      <c r="S1907" s="132" t="e">
        <f t="shared" ca="1" si="160"/>
        <v>#N/A</v>
      </c>
    </row>
    <row r="1908" spans="1:19">
      <c r="A1908" s="130">
        <f t="shared" si="161"/>
        <v>32</v>
      </c>
      <c r="E1908" s="130">
        <v>47</v>
      </c>
      <c r="S1908" s="132" t="e">
        <f t="shared" ca="1" si="160"/>
        <v>#N/A</v>
      </c>
    </row>
    <row r="1909" spans="1:19">
      <c r="A1909" s="130">
        <f t="shared" si="161"/>
        <v>32</v>
      </c>
      <c r="E1909" s="130">
        <v>48</v>
      </c>
      <c r="S1909" s="132" t="e">
        <f t="shared" ca="1" si="160"/>
        <v>#N/A</v>
      </c>
    </row>
    <row r="1910" spans="1:19">
      <c r="A1910" s="130">
        <f t="shared" si="161"/>
        <v>32</v>
      </c>
      <c r="E1910" s="130">
        <v>49</v>
      </c>
      <c r="S1910" s="132" t="e">
        <f t="shared" ca="1" si="160"/>
        <v>#N/A</v>
      </c>
    </row>
    <row r="1911" spans="1:19">
      <c r="A1911" s="130">
        <f t="shared" si="161"/>
        <v>32</v>
      </c>
      <c r="E1911" s="130">
        <v>50</v>
      </c>
      <c r="S1911" s="132" t="e">
        <f t="shared" ca="1" si="160"/>
        <v>#N/A</v>
      </c>
    </row>
    <row r="1912" spans="1:19">
      <c r="A1912" s="130">
        <f t="shared" si="161"/>
        <v>32</v>
      </c>
      <c r="E1912" s="130">
        <v>51</v>
      </c>
      <c r="S1912" s="132" t="e">
        <f t="shared" ca="1" si="160"/>
        <v>#N/A</v>
      </c>
    </row>
    <row r="1913" spans="1:19">
      <c r="A1913" s="130">
        <f t="shared" si="161"/>
        <v>32</v>
      </c>
      <c r="E1913" s="130">
        <v>52</v>
      </c>
      <c r="S1913" s="132" t="e">
        <f t="shared" ca="1" si="160"/>
        <v>#N/A</v>
      </c>
    </row>
    <row r="1922" spans="1:21">
      <c r="A1922" s="130">
        <f>(ROW()+58)/60</f>
        <v>33</v>
      </c>
      <c r="B1922" s="131">
        <f ca="1">INDIRECT("select!E"&amp;TEXT($B$1+A1922,"#"))</f>
        <v>0</v>
      </c>
      <c r="C1922" s="130" t="e">
        <f ca="1">VLOOKUP(B1922,$A$3181:$D$3190,4,0)</f>
        <v>#N/A</v>
      </c>
      <c r="D1922" s="130" t="e">
        <f ca="1">VLOOKUP(B1922,$A$3181:$D$3190,3,0)</f>
        <v>#N/A</v>
      </c>
      <c r="E1922" s="130">
        <v>1</v>
      </c>
      <c r="F1922" s="132" t="e">
        <f t="shared" ref="F1922:F1944" ca="1" si="162">IF(E1922&lt;=INDIRECT("D$"&amp;TEXT(ROW()-E1922+1,"#")),INDIRECT("E$"&amp;TEXT($F$1+INDIRECT("C$"&amp;TEXT(ROW()-E1922+1,"#"))+E1922-1,"#")),"")</f>
        <v>#N/A</v>
      </c>
      <c r="G1922" s="131">
        <f ca="1">INDIRECT("select!G"&amp;TEXT($B$1+A1922,"#"))</f>
        <v>0</v>
      </c>
      <c r="H1922" s="130" t="e">
        <f ca="1">VLOOKUP(G1922,E$3181:G$3219,3,0)</f>
        <v>#N/A</v>
      </c>
      <c r="I1922" s="130" t="e">
        <f ca="1">VLOOKUP(G1922,E$3181:G$3219,2,0)</f>
        <v>#N/A</v>
      </c>
      <c r="J1922" s="132" t="e">
        <f t="shared" ref="J1922:J1930" ca="1" si="163">IF(E1922&lt;=INDIRECT("I$"&amp;TEXT(ROW()-E1922+1,"#")),INDIRECT("H$"&amp;TEXT($F$1+INDIRECT("H$"&amp;TEXT(ROW()-E1922+1,"#"))+E1922-1,"#")),"")</f>
        <v>#N/A</v>
      </c>
      <c r="K1922" s="133">
        <f ca="1">INDIRECT("select!H"&amp;TEXT($B$1+A1922,"#"))</f>
        <v>0</v>
      </c>
      <c r="L1922" s="130" t="e">
        <f ca="1">VLOOKUP(K1922,H$3181:J$3287,3,0)</f>
        <v>#N/A</v>
      </c>
      <c r="M1922" s="130" t="e">
        <f ca="1">VLOOKUP(K1922,H$3181:J$3287,2,0)</f>
        <v>#N/A</v>
      </c>
      <c r="N1922" s="132" t="e">
        <f t="shared" ref="N1922:N1944" ca="1" si="164">IF(E1922&lt;=INDIRECT("M$"&amp;TEXT(ROW()-E1922+1,"#")),INDIRECT("K$"&amp;TEXT($F$1+INDIRECT("L$"&amp;TEXT(ROW()-E1922+1,"#"))+E1922-1,"#")),"")</f>
        <v>#N/A</v>
      </c>
      <c r="O1922" s="133">
        <f ca="1">INDIRECT("select!I"&amp;TEXT($B$1+A1922,"#"))</f>
        <v>0</v>
      </c>
      <c r="Q1922" s="130" t="e">
        <f ca="1">VLOOKUP(O1922,K$3181:O$3570,5,0)</f>
        <v>#N/A</v>
      </c>
      <c r="R1922" s="130" t="e">
        <f ca="1">VLOOKUP(O1922,K$3181:O$3570,4,0)</f>
        <v>#N/A</v>
      </c>
      <c r="S1922" s="132" t="e">
        <f t="shared" ref="S1922:S1973" ca="1" si="165">IF(E1922&lt;=INDIRECT("R$"&amp;TEXT(ROW()-E1922+1,"#")),INDIRECT("P$"&amp;TEXT($F$1+INDIRECT("Q$"&amp;TEXT(ROW()-E1922+1,"#"))+E1922-1,"#")),"")</f>
        <v>#N/A</v>
      </c>
      <c r="T1922" s="130" t="str">
        <f ca="1">IFERROR(VLOOKUP(O1922,K$3181:O$3570,2,0),"")</f>
        <v/>
      </c>
      <c r="U1922">
        <f ca="1">IFERROR(VLOOKUP(O1922,K$3181:O$3570,3,0),0)</f>
        <v>0</v>
      </c>
    </row>
    <row r="1923" spans="1:21">
      <c r="A1923" s="130">
        <f t="shared" ref="A1923:A1973" si="166">A1922</f>
        <v>33</v>
      </c>
      <c r="E1923" s="130">
        <v>2</v>
      </c>
      <c r="F1923" s="132" t="e">
        <f t="shared" ca="1" si="162"/>
        <v>#N/A</v>
      </c>
      <c r="J1923" s="132" t="e">
        <f t="shared" ca="1" si="163"/>
        <v>#N/A</v>
      </c>
      <c r="N1923" s="132" t="e">
        <f t="shared" ca="1" si="164"/>
        <v>#N/A</v>
      </c>
      <c r="S1923" s="132" t="e">
        <f t="shared" ca="1" si="165"/>
        <v>#N/A</v>
      </c>
    </row>
    <row r="1924" spans="1:21">
      <c r="A1924" s="130">
        <f t="shared" si="166"/>
        <v>33</v>
      </c>
      <c r="E1924" s="130">
        <v>3</v>
      </c>
      <c r="F1924" s="132" t="e">
        <f t="shared" ca="1" si="162"/>
        <v>#N/A</v>
      </c>
      <c r="J1924" s="132" t="e">
        <f t="shared" ca="1" si="163"/>
        <v>#N/A</v>
      </c>
      <c r="N1924" s="132" t="e">
        <f t="shared" ca="1" si="164"/>
        <v>#N/A</v>
      </c>
      <c r="S1924" s="132" t="e">
        <f t="shared" ca="1" si="165"/>
        <v>#N/A</v>
      </c>
    </row>
    <row r="1925" spans="1:21">
      <c r="A1925" s="130">
        <f t="shared" si="166"/>
        <v>33</v>
      </c>
      <c r="E1925" s="130">
        <v>4</v>
      </c>
      <c r="F1925" s="132" t="e">
        <f t="shared" ca="1" si="162"/>
        <v>#N/A</v>
      </c>
      <c r="J1925" s="132" t="e">
        <f t="shared" ca="1" si="163"/>
        <v>#N/A</v>
      </c>
      <c r="N1925" s="132" t="e">
        <f t="shared" ca="1" si="164"/>
        <v>#N/A</v>
      </c>
      <c r="S1925" s="132" t="e">
        <f t="shared" ca="1" si="165"/>
        <v>#N/A</v>
      </c>
    </row>
    <row r="1926" spans="1:21">
      <c r="A1926" s="130">
        <f t="shared" si="166"/>
        <v>33</v>
      </c>
      <c r="E1926" s="130">
        <v>5</v>
      </c>
      <c r="F1926" s="132" t="e">
        <f t="shared" ca="1" si="162"/>
        <v>#N/A</v>
      </c>
      <c r="J1926" s="132" t="e">
        <f t="shared" ca="1" si="163"/>
        <v>#N/A</v>
      </c>
      <c r="N1926" s="132" t="e">
        <f t="shared" ca="1" si="164"/>
        <v>#N/A</v>
      </c>
      <c r="S1926" s="132" t="e">
        <f t="shared" ca="1" si="165"/>
        <v>#N/A</v>
      </c>
    </row>
    <row r="1927" spans="1:21">
      <c r="A1927" s="130">
        <f t="shared" si="166"/>
        <v>33</v>
      </c>
      <c r="E1927" s="130">
        <v>6</v>
      </c>
      <c r="F1927" s="132" t="e">
        <f t="shared" ca="1" si="162"/>
        <v>#N/A</v>
      </c>
      <c r="J1927" s="132" t="e">
        <f t="shared" ca="1" si="163"/>
        <v>#N/A</v>
      </c>
      <c r="N1927" s="132" t="e">
        <f t="shared" ca="1" si="164"/>
        <v>#N/A</v>
      </c>
      <c r="S1927" s="132" t="e">
        <f t="shared" ca="1" si="165"/>
        <v>#N/A</v>
      </c>
    </row>
    <row r="1928" spans="1:21">
      <c r="A1928" s="130">
        <f t="shared" si="166"/>
        <v>33</v>
      </c>
      <c r="E1928" s="130">
        <v>7</v>
      </c>
      <c r="F1928" s="132" t="e">
        <f t="shared" ca="1" si="162"/>
        <v>#N/A</v>
      </c>
      <c r="J1928" s="132" t="e">
        <f t="shared" ca="1" si="163"/>
        <v>#N/A</v>
      </c>
      <c r="N1928" s="132" t="e">
        <f t="shared" ca="1" si="164"/>
        <v>#N/A</v>
      </c>
      <c r="S1928" s="132" t="e">
        <f t="shared" ca="1" si="165"/>
        <v>#N/A</v>
      </c>
    </row>
    <row r="1929" spans="1:21">
      <c r="A1929" s="130">
        <f t="shared" si="166"/>
        <v>33</v>
      </c>
      <c r="E1929" s="130">
        <v>8</v>
      </c>
      <c r="F1929" s="132" t="e">
        <f t="shared" ca="1" si="162"/>
        <v>#N/A</v>
      </c>
      <c r="J1929" s="132" t="e">
        <f t="shared" ca="1" si="163"/>
        <v>#N/A</v>
      </c>
      <c r="N1929" s="132" t="e">
        <f t="shared" ca="1" si="164"/>
        <v>#N/A</v>
      </c>
      <c r="S1929" s="132" t="e">
        <f t="shared" ca="1" si="165"/>
        <v>#N/A</v>
      </c>
    </row>
    <row r="1930" spans="1:21">
      <c r="A1930" s="130">
        <f t="shared" si="166"/>
        <v>33</v>
      </c>
      <c r="E1930" s="130">
        <v>9</v>
      </c>
      <c r="F1930" s="132" t="e">
        <f t="shared" ca="1" si="162"/>
        <v>#N/A</v>
      </c>
      <c r="J1930" s="132" t="e">
        <f t="shared" ca="1" si="163"/>
        <v>#N/A</v>
      </c>
      <c r="N1930" s="132" t="e">
        <f t="shared" ca="1" si="164"/>
        <v>#N/A</v>
      </c>
      <c r="S1930" s="132" t="e">
        <f t="shared" ca="1" si="165"/>
        <v>#N/A</v>
      </c>
    </row>
    <row r="1931" spans="1:21">
      <c r="A1931" s="130">
        <f t="shared" si="166"/>
        <v>33</v>
      </c>
      <c r="E1931" s="130">
        <v>10</v>
      </c>
      <c r="F1931" s="132" t="e">
        <f t="shared" ca="1" si="162"/>
        <v>#N/A</v>
      </c>
      <c r="N1931" s="132" t="e">
        <f t="shared" ca="1" si="164"/>
        <v>#N/A</v>
      </c>
      <c r="S1931" s="132" t="e">
        <f t="shared" ca="1" si="165"/>
        <v>#N/A</v>
      </c>
    </row>
    <row r="1932" spans="1:21">
      <c r="A1932" s="130">
        <f t="shared" si="166"/>
        <v>33</v>
      </c>
      <c r="E1932" s="130">
        <v>11</v>
      </c>
      <c r="F1932" s="132" t="e">
        <f t="shared" ca="1" si="162"/>
        <v>#N/A</v>
      </c>
      <c r="N1932" s="132" t="e">
        <f t="shared" ca="1" si="164"/>
        <v>#N/A</v>
      </c>
      <c r="S1932" s="132" t="e">
        <f t="shared" ca="1" si="165"/>
        <v>#N/A</v>
      </c>
    </row>
    <row r="1933" spans="1:21">
      <c r="A1933" s="130">
        <f t="shared" si="166"/>
        <v>33</v>
      </c>
      <c r="E1933" s="130">
        <v>12</v>
      </c>
      <c r="F1933" s="132" t="e">
        <f t="shared" ca="1" si="162"/>
        <v>#N/A</v>
      </c>
      <c r="N1933" s="132" t="e">
        <f t="shared" ca="1" si="164"/>
        <v>#N/A</v>
      </c>
      <c r="S1933" s="132" t="e">
        <f t="shared" ca="1" si="165"/>
        <v>#N/A</v>
      </c>
    </row>
    <row r="1934" spans="1:21">
      <c r="A1934" s="130">
        <f t="shared" si="166"/>
        <v>33</v>
      </c>
      <c r="E1934" s="130">
        <v>13</v>
      </c>
      <c r="F1934" s="132" t="e">
        <f t="shared" ca="1" si="162"/>
        <v>#N/A</v>
      </c>
      <c r="N1934" s="132" t="e">
        <f t="shared" ca="1" si="164"/>
        <v>#N/A</v>
      </c>
      <c r="S1934" s="132" t="e">
        <f t="shared" ca="1" si="165"/>
        <v>#N/A</v>
      </c>
    </row>
    <row r="1935" spans="1:21">
      <c r="A1935" s="130">
        <f t="shared" si="166"/>
        <v>33</v>
      </c>
      <c r="E1935" s="130">
        <v>14</v>
      </c>
      <c r="F1935" s="132" t="e">
        <f t="shared" ca="1" si="162"/>
        <v>#N/A</v>
      </c>
      <c r="N1935" s="132" t="e">
        <f t="shared" ca="1" si="164"/>
        <v>#N/A</v>
      </c>
      <c r="S1935" s="132" t="e">
        <f t="shared" ca="1" si="165"/>
        <v>#N/A</v>
      </c>
    </row>
    <row r="1936" spans="1:21">
      <c r="A1936" s="130">
        <f t="shared" si="166"/>
        <v>33</v>
      </c>
      <c r="E1936" s="130">
        <v>15</v>
      </c>
      <c r="F1936" s="132" t="e">
        <f t="shared" ca="1" si="162"/>
        <v>#N/A</v>
      </c>
      <c r="N1936" s="132" t="e">
        <f t="shared" ca="1" si="164"/>
        <v>#N/A</v>
      </c>
      <c r="S1936" s="132" t="e">
        <f t="shared" ca="1" si="165"/>
        <v>#N/A</v>
      </c>
    </row>
    <row r="1937" spans="1:19">
      <c r="A1937" s="130">
        <f t="shared" si="166"/>
        <v>33</v>
      </c>
      <c r="E1937" s="130">
        <v>16</v>
      </c>
      <c r="F1937" s="132" t="e">
        <f t="shared" ca="1" si="162"/>
        <v>#N/A</v>
      </c>
      <c r="N1937" s="132" t="e">
        <f t="shared" ca="1" si="164"/>
        <v>#N/A</v>
      </c>
      <c r="S1937" s="132" t="e">
        <f t="shared" ca="1" si="165"/>
        <v>#N/A</v>
      </c>
    </row>
    <row r="1938" spans="1:19">
      <c r="A1938" s="130">
        <f t="shared" si="166"/>
        <v>33</v>
      </c>
      <c r="E1938" s="130">
        <v>17</v>
      </c>
      <c r="F1938" s="132" t="e">
        <f t="shared" ca="1" si="162"/>
        <v>#N/A</v>
      </c>
      <c r="N1938" s="132" t="e">
        <f t="shared" ca="1" si="164"/>
        <v>#N/A</v>
      </c>
      <c r="S1938" s="132" t="e">
        <f t="shared" ca="1" si="165"/>
        <v>#N/A</v>
      </c>
    </row>
    <row r="1939" spans="1:19">
      <c r="A1939" s="130">
        <f t="shared" si="166"/>
        <v>33</v>
      </c>
      <c r="E1939" s="130">
        <v>18</v>
      </c>
      <c r="F1939" s="132" t="e">
        <f t="shared" ca="1" si="162"/>
        <v>#N/A</v>
      </c>
      <c r="N1939" s="132" t="e">
        <f t="shared" ca="1" si="164"/>
        <v>#N/A</v>
      </c>
      <c r="S1939" s="132" t="e">
        <f t="shared" ca="1" si="165"/>
        <v>#N/A</v>
      </c>
    </row>
    <row r="1940" spans="1:19">
      <c r="A1940" s="130">
        <f t="shared" si="166"/>
        <v>33</v>
      </c>
      <c r="E1940" s="130">
        <v>19</v>
      </c>
      <c r="F1940" s="132" t="e">
        <f t="shared" ca="1" si="162"/>
        <v>#N/A</v>
      </c>
      <c r="N1940" s="132" t="e">
        <f t="shared" ca="1" si="164"/>
        <v>#N/A</v>
      </c>
      <c r="S1940" s="132" t="e">
        <f t="shared" ca="1" si="165"/>
        <v>#N/A</v>
      </c>
    </row>
    <row r="1941" spans="1:19">
      <c r="A1941" s="130">
        <f t="shared" si="166"/>
        <v>33</v>
      </c>
      <c r="E1941" s="130">
        <v>20</v>
      </c>
      <c r="F1941" s="132" t="e">
        <f t="shared" ca="1" si="162"/>
        <v>#N/A</v>
      </c>
      <c r="N1941" s="132" t="e">
        <f t="shared" ca="1" si="164"/>
        <v>#N/A</v>
      </c>
      <c r="S1941" s="132" t="e">
        <f t="shared" ca="1" si="165"/>
        <v>#N/A</v>
      </c>
    </row>
    <row r="1942" spans="1:19">
      <c r="A1942" s="130">
        <f t="shared" si="166"/>
        <v>33</v>
      </c>
      <c r="E1942" s="130">
        <v>21</v>
      </c>
      <c r="F1942" s="132" t="e">
        <f t="shared" ca="1" si="162"/>
        <v>#N/A</v>
      </c>
      <c r="N1942" s="132" t="e">
        <f t="shared" ca="1" si="164"/>
        <v>#N/A</v>
      </c>
      <c r="S1942" s="132" t="e">
        <f t="shared" ca="1" si="165"/>
        <v>#N/A</v>
      </c>
    </row>
    <row r="1943" spans="1:19">
      <c r="A1943" s="130">
        <f t="shared" si="166"/>
        <v>33</v>
      </c>
      <c r="E1943" s="130">
        <v>22</v>
      </c>
      <c r="F1943" s="132" t="e">
        <f t="shared" ca="1" si="162"/>
        <v>#N/A</v>
      </c>
      <c r="N1943" s="132" t="e">
        <f t="shared" ca="1" si="164"/>
        <v>#N/A</v>
      </c>
      <c r="S1943" s="132" t="e">
        <f t="shared" ca="1" si="165"/>
        <v>#N/A</v>
      </c>
    </row>
    <row r="1944" spans="1:19">
      <c r="A1944" s="130">
        <f t="shared" si="166"/>
        <v>33</v>
      </c>
      <c r="E1944" s="130">
        <v>23</v>
      </c>
      <c r="F1944" s="132" t="e">
        <f t="shared" ca="1" si="162"/>
        <v>#N/A</v>
      </c>
      <c r="N1944" s="132" t="e">
        <f t="shared" ca="1" si="164"/>
        <v>#N/A</v>
      </c>
      <c r="S1944" s="132" t="e">
        <f t="shared" ca="1" si="165"/>
        <v>#N/A</v>
      </c>
    </row>
    <row r="1945" spans="1:19">
      <c r="A1945" s="130">
        <f t="shared" si="166"/>
        <v>33</v>
      </c>
      <c r="E1945" s="130">
        <v>24</v>
      </c>
      <c r="S1945" s="132" t="e">
        <f t="shared" ca="1" si="165"/>
        <v>#N/A</v>
      </c>
    </row>
    <row r="1946" spans="1:19">
      <c r="A1946" s="130">
        <f t="shared" si="166"/>
        <v>33</v>
      </c>
      <c r="E1946" s="130">
        <v>25</v>
      </c>
      <c r="S1946" s="132" t="e">
        <f t="shared" ca="1" si="165"/>
        <v>#N/A</v>
      </c>
    </row>
    <row r="1947" spans="1:19">
      <c r="A1947" s="130">
        <f t="shared" si="166"/>
        <v>33</v>
      </c>
      <c r="E1947" s="130">
        <v>26</v>
      </c>
      <c r="S1947" s="132" t="e">
        <f t="shared" ca="1" si="165"/>
        <v>#N/A</v>
      </c>
    </row>
    <row r="1948" spans="1:19">
      <c r="A1948" s="130">
        <f t="shared" si="166"/>
        <v>33</v>
      </c>
      <c r="E1948" s="130">
        <v>27</v>
      </c>
      <c r="S1948" s="132" t="e">
        <f t="shared" ca="1" si="165"/>
        <v>#N/A</v>
      </c>
    </row>
    <row r="1949" spans="1:19">
      <c r="A1949" s="130">
        <f t="shared" si="166"/>
        <v>33</v>
      </c>
      <c r="E1949" s="130">
        <v>28</v>
      </c>
      <c r="S1949" s="132" t="e">
        <f t="shared" ca="1" si="165"/>
        <v>#N/A</v>
      </c>
    </row>
    <row r="1950" spans="1:19">
      <c r="A1950" s="130">
        <f t="shared" si="166"/>
        <v>33</v>
      </c>
      <c r="E1950" s="130">
        <v>29</v>
      </c>
      <c r="S1950" s="132" t="e">
        <f t="shared" ca="1" si="165"/>
        <v>#N/A</v>
      </c>
    </row>
    <row r="1951" spans="1:19">
      <c r="A1951" s="130">
        <f t="shared" si="166"/>
        <v>33</v>
      </c>
      <c r="E1951" s="130">
        <v>30</v>
      </c>
      <c r="S1951" s="132" t="e">
        <f t="shared" ca="1" si="165"/>
        <v>#N/A</v>
      </c>
    </row>
    <row r="1952" spans="1:19">
      <c r="A1952" s="130">
        <f t="shared" si="166"/>
        <v>33</v>
      </c>
      <c r="E1952" s="130">
        <v>31</v>
      </c>
      <c r="S1952" s="132" t="e">
        <f t="shared" ca="1" si="165"/>
        <v>#N/A</v>
      </c>
    </row>
    <row r="1953" spans="1:19">
      <c r="A1953" s="130">
        <f t="shared" si="166"/>
        <v>33</v>
      </c>
      <c r="E1953" s="130">
        <v>32</v>
      </c>
      <c r="S1953" s="132" t="e">
        <f t="shared" ca="1" si="165"/>
        <v>#N/A</v>
      </c>
    </row>
    <row r="1954" spans="1:19">
      <c r="A1954" s="130">
        <f t="shared" si="166"/>
        <v>33</v>
      </c>
      <c r="E1954" s="130">
        <v>33</v>
      </c>
      <c r="S1954" s="132" t="e">
        <f t="shared" ca="1" si="165"/>
        <v>#N/A</v>
      </c>
    </row>
    <row r="1955" spans="1:19">
      <c r="A1955" s="130">
        <f t="shared" si="166"/>
        <v>33</v>
      </c>
      <c r="E1955" s="130">
        <v>34</v>
      </c>
      <c r="S1955" s="132" t="e">
        <f t="shared" ca="1" si="165"/>
        <v>#N/A</v>
      </c>
    </row>
    <row r="1956" spans="1:19">
      <c r="A1956" s="130">
        <f t="shared" si="166"/>
        <v>33</v>
      </c>
      <c r="E1956" s="130">
        <v>35</v>
      </c>
      <c r="S1956" s="132" t="e">
        <f t="shared" ca="1" si="165"/>
        <v>#N/A</v>
      </c>
    </row>
    <row r="1957" spans="1:19">
      <c r="A1957" s="130">
        <f t="shared" si="166"/>
        <v>33</v>
      </c>
      <c r="E1957" s="130">
        <v>36</v>
      </c>
      <c r="S1957" s="132" t="e">
        <f t="shared" ca="1" si="165"/>
        <v>#N/A</v>
      </c>
    </row>
    <row r="1958" spans="1:19">
      <c r="A1958" s="130">
        <f t="shared" si="166"/>
        <v>33</v>
      </c>
      <c r="E1958" s="130">
        <v>37</v>
      </c>
      <c r="S1958" s="132" t="e">
        <f t="shared" ca="1" si="165"/>
        <v>#N/A</v>
      </c>
    </row>
    <row r="1959" spans="1:19">
      <c r="A1959" s="130">
        <f t="shared" si="166"/>
        <v>33</v>
      </c>
      <c r="E1959" s="130">
        <v>38</v>
      </c>
      <c r="S1959" s="132" t="e">
        <f t="shared" ca="1" si="165"/>
        <v>#N/A</v>
      </c>
    </row>
    <row r="1960" spans="1:19">
      <c r="A1960" s="130">
        <f t="shared" si="166"/>
        <v>33</v>
      </c>
      <c r="E1960" s="130">
        <v>39</v>
      </c>
      <c r="S1960" s="132" t="e">
        <f t="shared" ca="1" si="165"/>
        <v>#N/A</v>
      </c>
    </row>
    <row r="1961" spans="1:19">
      <c r="A1961" s="130">
        <f t="shared" si="166"/>
        <v>33</v>
      </c>
      <c r="E1961" s="130">
        <v>40</v>
      </c>
      <c r="S1961" s="132" t="e">
        <f t="shared" ca="1" si="165"/>
        <v>#N/A</v>
      </c>
    </row>
    <row r="1962" spans="1:19">
      <c r="A1962" s="130">
        <f t="shared" si="166"/>
        <v>33</v>
      </c>
      <c r="E1962" s="130">
        <v>41</v>
      </c>
      <c r="S1962" s="132" t="e">
        <f t="shared" ca="1" si="165"/>
        <v>#N/A</v>
      </c>
    </row>
    <row r="1963" spans="1:19">
      <c r="A1963" s="130">
        <f t="shared" si="166"/>
        <v>33</v>
      </c>
      <c r="E1963" s="130">
        <v>42</v>
      </c>
      <c r="S1963" s="132" t="e">
        <f t="shared" ca="1" si="165"/>
        <v>#N/A</v>
      </c>
    </row>
    <row r="1964" spans="1:19">
      <c r="A1964" s="130">
        <f t="shared" si="166"/>
        <v>33</v>
      </c>
      <c r="E1964" s="130">
        <v>43</v>
      </c>
      <c r="S1964" s="132" t="e">
        <f t="shared" ca="1" si="165"/>
        <v>#N/A</v>
      </c>
    </row>
    <row r="1965" spans="1:19">
      <c r="A1965" s="130">
        <f t="shared" si="166"/>
        <v>33</v>
      </c>
      <c r="E1965" s="130">
        <v>44</v>
      </c>
      <c r="S1965" s="132" t="e">
        <f t="shared" ca="1" si="165"/>
        <v>#N/A</v>
      </c>
    </row>
    <row r="1966" spans="1:19">
      <c r="A1966" s="130">
        <f t="shared" si="166"/>
        <v>33</v>
      </c>
      <c r="E1966" s="130">
        <v>45</v>
      </c>
      <c r="S1966" s="132" t="e">
        <f t="shared" ca="1" si="165"/>
        <v>#N/A</v>
      </c>
    </row>
    <row r="1967" spans="1:19">
      <c r="A1967" s="130">
        <f t="shared" si="166"/>
        <v>33</v>
      </c>
      <c r="E1967" s="130">
        <v>46</v>
      </c>
      <c r="S1967" s="132" t="e">
        <f t="shared" ca="1" si="165"/>
        <v>#N/A</v>
      </c>
    </row>
    <row r="1968" spans="1:19">
      <c r="A1968" s="130">
        <f t="shared" si="166"/>
        <v>33</v>
      </c>
      <c r="E1968" s="130">
        <v>47</v>
      </c>
      <c r="S1968" s="132" t="e">
        <f t="shared" ca="1" si="165"/>
        <v>#N/A</v>
      </c>
    </row>
    <row r="1969" spans="1:21">
      <c r="A1969" s="130">
        <f t="shared" si="166"/>
        <v>33</v>
      </c>
      <c r="E1969" s="130">
        <v>48</v>
      </c>
      <c r="S1969" s="132" t="e">
        <f t="shared" ca="1" si="165"/>
        <v>#N/A</v>
      </c>
    </row>
    <row r="1970" spans="1:21">
      <c r="A1970" s="130">
        <f t="shared" si="166"/>
        <v>33</v>
      </c>
      <c r="E1970" s="130">
        <v>49</v>
      </c>
      <c r="S1970" s="132" t="e">
        <f t="shared" ca="1" si="165"/>
        <v>#N/A</v>
      </c>
    </row>
    <row r="1971" spans="1:21">
      <c r="A1971" s="130">
        <f t="shared" si="166"/>
        <v>33</v>
      </c>
      <c r="E1971" s="130">
        <v>50</v>
      </c>
      <c r="S1971" s="132" t="e">
        <f t="shared" ca="1" si="165"/>
        <v>#N/A</v>
      </c>
    </row>
    <row r="1972" spans="1:21">
      <c r="A1972" s="130">
        <f t="shared" si="166"/>
        <v>33</v>
      </c>
      <c r="E1972" s="130">
        <v>51</v>
      </c>
      <c r="S1972" s="132" t="e">
        <f t="shared" ca="1" si="165"/>
        <v>#N/A</v>
      </c>
    </row>
    <row r="1973" spans="1:21">
      <c r="A1973" s="130">
        <f t="shared" si="166"/>
        <v>33</v>
      </c>
      <c r="E1973" s="130">
        <v>52</v>
      </c>
      <c r="S1973" s="132" t="e">
        <f t="shared" ca="1" si="165"/>
        <v>#N/A</v>
      </c>
    </row>
    <row r="1982" spans="1:21">
      <c r="A1982" s="130">
        <f>(ROW()+58)/60</f>
        <v>34</v>
      </c>
      <c r="B1982" s="131">
        <f ca="1">INDIRECT("select!E"&amp;TEXT($B$1+A1982,"#"))</f>
        <v>0</v>
      </c>
      <c r="C1982" s="130" t="e">
        <f ca="1">VLOOKUP(B1982,$A$3181:$D$3190,4,0)</f>
        <v>#N/A</v>
      </c>
      <c r="D1982" s="130" t="e">
        <f ca="1">VLOOKUP(B1982,$A$3181:$D$3190,3,0)</f>
        <v>#N/A</v>
      </c>
      <c r="E1982" s="130">
        <v>1</v>
      </c>
      <c r="F1982" s="132" t="e">
        <f t="shared" ref="F1982:F2004" ca="1" si="167">IF(E1982&lt;=INDIRECT("D$"&amp;TEXT(ROW()-E1982+1,"#")),INDIRECT("E$"&amp;TEXT($F$1+INDIRECT("C$"&amp;TEXT(ROW()-E1982+1,"#"))+E1982-1,"#")),"")</f>
        <v>#N/A</v>
      </c>
      <c r="G1982" s="131">
        <f ca="1">INDIRECT("select!G"&amp;TEXT($B$1+A1982,"#"))</f>
        <v>0</v>
      </c>
      <c r="H1982" s="130" t="e">
        <f ca="1">VLOOKUP(G1982,E$3181:G$3219,3,0)</f>
        <v>#N/A</v>
      </c>
      <c r="I1982" s="130" t="e">
        <f ca="1">VLOOKUP(G1982,E$3181:G$3219,2,0)</f>
        <v>#N/A</v>
      </c>
      <c r="J1982" s="132" t="e">
        <f t="shared" ref="J1982:J1990" ca="1" si="168">IF(E1982&lt;=INDIRECT("I$"&amp;TEXT(ROW()-E1982+1,"#")),INDIRECT("H$"&amp;TEXT($F$1+INDIRECT("H$"&amp;TEXT(ROW()-E1982+1,"#"))+E1982-1,"#")),"")</f>
        <v>#N/A</v>
      </c>
      <c r="K1982" s="133">
        <f ca="1">INDIRECT("select!H"&amp;TEXT($B$1+A1982,"#"))</f>
        <v>0</v>
      </c>
      <c r="L1982" s="130" t="e">
        <f ca="1">VLOOKUP(K1982,H$3181:J$3287,3,0)</f>
        <v>#N/A</v>
      </c>
      <c r="M1982" s="130" t="e">
        <f ca="1">VLOOKUP(K1982,H$3181:J$3287,2,0)</f>
        <v>#N/A</v>
      </c>
      <c r="N1982" s="132" t="e">
        <f t="shared" ref="N1982:N2004" ca="1" si="169">IF(E1982&lt;=INDIRECT("M$"&amp;TEXT(ROW()-E1982+1,"#")),INDIRECT("K$"&amp;TEXT($F$1+INDIRECT("L$"&amp;TEXT(ROW()-E1982+1,"#"))+E1982-1,"#")),"")</f>
        <v>#N/A</v>
      </c>
      <c r="O1982" s="133">
        <f ca="1">INDIRECT("select!I"&amp;TEXT($B$1+A1982,"#"))</f>
        <v>0</v>
      </c>
      <c r="Q1982" s="130" t="e">
        <f ca="1">VLOOKUP(O1982,K$3181:O$3570,5,0)</f>
        <v>#N/A</v>
      </c>
      <c r="R1982" s="130" t="e">
        <f ca="1">VLOOKUP(O1982,K$3181:O$3570,4,0)</f>
        <v>#N/A</v>
      </c>
      <c r="S1982" s="132" t="e">
        <f t="shared" ref="S1982:S2033" ca="1" si="170">IF(E1982&lt;=INDIRECT("R$"&amp;TEXT(ROW()-E1982+1,"#")),INDIRECT("P$"&amp;TEXT($F$1+INDIRECT("Q$"&amp;TEXT(ROW()-E1982+1,"#"))+E1982-1,"#")),"")</f>
        <v>#N/A</v>
      </c>
      <c r="T1982" s="130" t="str">
        <f ca="1">IFERROR(VLOOKUP(O1982,K$3181:O$3570,2,0),"")</f>
        <v/>
      </c>
      <c r="U1982">
        <f ca="1">IFERROR(VLOOKUP(O1982,K$3181:O$3570,3,0),0)</f>
        <v>0</v>
      </c>
    </row>
    <row r="1983" spans="1:21">
      <c r="A1983" s="130">
        <f t="shared" ref="A1983:A2033" si="171">A1982</f>
        <v>34</v>
      </c>
      <c r="E1983" s="130">
        <v>2</v>
      </c>
      <c r="F1983" s="132" t="e">
        <f t="shared" ca="1" si="167"/>
        <v>#N/A</v>
      </c>
      <c r="J1983" s="132" t="e">
        <f t="shared" ca="1" si="168"/>
        <v>#N/A</v>
      </c>
      <c r="N1983" s="132" t="e">
        <f t="shared" ca="1" si="169"/>
        <v>#N/A</v>
      </c>
      <c r="S1983" s="132" t="e">
        <f t="shared" ca="1" si="170"/>
        <v>#N/A</v>
      </c>
    </row>
    <row r="1984" spans="1:21">
      <c r="A1984" s="130">
        <f t="shared" si="171"/>
        <v>34</v>
      </c>
      <c r="E1984" s="130">
        <v>3</v>
      </c>
      <c r="F1984" s="132" t="e">
        <f t="shared" ca="1" si="167"/>
        <v>#N/A</v>
      </c>
      <c r="J1984" s="132" t="e">
        <f t="shared" ca="1" si="168"/>
        <v>#N/A</v>
      </c>
      <c r="N1984" s="132" t="e">
        <f t="shared" ca="1" si="169"/>
        <v>#N/A</v>
      </c>
      <c r="S1984" s="132" t="e">
        <f t="shared" ca="1" si="170"/>
        <v>#N/A</v>
      </c>
    </row>
    <row r="1985" spans="1:19">
      <c r="A1985" s="130">
        <f t="shared" si="171"/>
        <v>34</v>
      </c>
      <c r="E1985" s="130">
        <v>4</v>
      </c>
      <c r="F1985" s="132" t="e">
        <f t="shared" ca="1" si="167"/>
        <v>#N/A</v>
      </c>
      <c r="J1985" s="132" t="e">
        <f t="shared" ca="1" si="168"/>
        <v>#N/A</v>
      </c>
      <c r="N1985" s="132" t="e">
        <f t="shared" ca="1" si="169"/>
        <v>#N/A</v>
      </c>
      <c r="S1985" s="132" t="e">
        <f t="shared" ca="1" si="170"/>
        <v>#N/A</v>
      </c>
    </row>
    <row r="1986" spans="1:19">
      <c r="A1986" s="130">
        <f t="shared" si="171"/>
        <v>34</v>
      </c>
      <c r="E1986" s="130">
        <v>5</v>
      </c>
      <c r="F1986" s="132" t="e">
        <f t="shared" ca="1" si="167"/>
        <v>#N/A</v>
      </c>
      <c r="J1986" s="132" t="e">
        <f t="shared" ca="1" si="168"/>
        <v>#N/A</v>
      </c>
      <c r="N1986" s="132" t="e">
        <f t="shared" ca="1" si="169"/>
        <v>#N/A</v>
      </c>
      <c r="S1986" s="132" t="e">
        <f t="shared" ca="1" si="170"/>
        <v>#N/A</v>
      </c>
    </row>
    <row r="1987" spans="1:19">
      <c r="A1987" s="130">
        <f t="shared" si="171"/>
        <v>34</v>
      </c>
      <c r="E1987" s="130">
        <v>6</v>
      </c>
      <c r="F1987" s="132" t="e">
        <f t="shared" ca="1" si="167"/>
        <v>#N/A</v>
      </c>
      <c r="J1987" s="132" t="e">
        <f t="shared" ca="1" si="168"/>
        <v>#N/A</v>
      </c>
      <c r="N1987" s="132" t="e">
        <f t="shared" ca="1" si="169"/>
        <v>#N/A</v>
      </c>
      <c r="S1987" s="132" t="e">
        <f t="shared" ca="1" si="170"/>
        <v>#N/A</v>
      </c>
    </row>
    <row r="1988" spans="1:19">
      <c r="A1988" s="130">
        <f t="shared" si="171"/>
        <v>34</v>
      </c>
      <c r="E1988" s="130">
        <v>7</v>
      </c>
      <c r="F1988" s="132" t="e">
        <f t="shared" ca="1" si="167"/>
        <v>#N/A</v>
      </c>
      <c r="J1988" s="132" t="e">
        <f t="shared" ca="1" si="168"/>
        <v>#N/A</v>
      </c>
      <c r="N1988" s="132" t="e">
        <f t="shared" ca="1" si="169"/>
        <v>#N/A</v>
      </c>
      <c r="S1988" s="132" t="e">
        <f t="shared" ca="1" si="170"/>
        <v>#N/A</v>
      </c>
    </row>
    <row r="1989" spans="1:19">
      <c r="A1989" s="130">
        <f t="shared" si="171"/>
        <v>34</v>
      </c>
      <c r="E1989" s="130">
        <v>8</v>
      </c>
      <c r="F1989" s="132" t="e">
        <f t="shared" ca="1" si="167"/>
        <v>#N/A</v>
      </c>
      <c r="J1989" s="132" t="e">
        <f t="shared" ca="1" si="168"/>
        <v>#N/A</v>
      </c>
      <c r="N1989" s="132" t="e">
        <f t="shared" ca="1" si="169"/>
        <v>#N/A</v>
      </c>
      <c r="S1989" s="132" t="e">
        <f t="shared" ca="1" si="170"/>
        <v>#N/A</v>
      </c>
    </row>
    <row r="1990" spans="1:19">
      <c r="A1990" s="130">
        <f t="shared" si="171"/>
        <v>34</v>
      </c>
      <c r="E1990" s="130">
        <v>9</v>
      </c>
      <c r="F1990" s="132" t="e">
        <f t="shared" ca="1" si="167"/>
        <v>#N/A</v>
      </c>
      <c r="J1990" s="132" t="e">
        <f t="shared" ca="1" si="168"/>
        <v>#N/A</v>
      </c>
      <c r="N1990" s="132" t="e">
        <f t="shared" ca="1" si="169"/>
        <v>#N/A</v>
      </c>
      <c r="S1990" s="132" t="e">
        <f t="shared" ca="1" si="170"/>
        <v>#N/A</v>
      </c>
    </row>
    <row r="1991" spans="1:19">
      <c r="A1991" s="130">
        <f t="shared" si="171"/>
        <v>34</v>
      </c>
      <c r="E1991" s="130">
        <v>10</v>
      </c>
      <c r="F1991" s="132" t="e">
        <f t="shared" ca="1" si="167"/>
        <v>#N/A</v>
      </c>
      <c r="N1991" s="132" t="e">
        <f t="shared" ca="1" si="169"/>
        <v>#N/A</v>
      </c>
      <c r="S1991" s="132" t="e">
        <f t="shared" ca="1" si="170"/>
        <v>#N/A</v>
      </c>
    </row>
    <row r="1992" spans="1:19">
      <c r="A1992" s="130">
        <f t="shared" si="171"/>
        <v>34</v>
      </c>
      <c r="E1992" s="130">
        <v>11</v>
      </c>
      <c r="F1992" s="132" t="e">
        <f t="shared" ca="1" si="167"/>
        <v>#N/A</v>
      </c>
      <c r="N1992" s="132" t="e">
        <f t="shared" ca="1" si="169"/>
        <v>#N/A</v>
      </c>
      <c r="S1992" s="132" t="e">
        <f t="shared" ca="1" si="170"/>
        <v>#N/A</v>
      </c>
    </row>
    <row r="1993" spans="1:19">
      <c r="A1993" s="130">
        <f t="shared" si="171"/>
        <v>34</v>
      </c>
      <c r="E1993" s="130">
        <v>12</v>
      </c>
      <c r="F1993" s="132" t="e">
        <f t="shared" ca="1" si="167"/>
        <v>#N/A</v>
      </c>
      <c r="N1993" s="132" t="e">
        <f t="shared" ca="1" si="169"/>
        <v>#N/A</v>
      </c>
      <c r="S1993" s="132" t="e">
        <f t="shared" ca="1" si="170"/>
        <v>#N/A</v>
      </c>
    </row>
    <row r="1994" spans="1:19">
      <c r="A1994" s="130">
        <f t="shared" si="171"/>
        <v>34</v>
      </c>
      <c r="E1994" s="130">
        <v>13</v>
      </c>
      <c r="F1994" s="132" t="e">
        <f t="shared" ca="1" si="167"/>
        <v>#N/A</v>
      </c>
      <c r="N1994" s="132" t="e">
        <f t="shared" ca="1" si="169"/>
        <v>#N/A</v>
      </c>
      <c r="S1994" s="132" t="e">
        <f t="shared" ca="1" si="170"/>
        <v>#N/A</v>
      </c>
    </row>
    <row r="1995" spans="1:19">
      <c r="A1995" s="130">
        <f t="shared" si="171"/>
        <v>34</v>
      </c>
      <c r="E1995" s="130">
        <v>14</v>
      </c>
      <c r="F1995" s="132" t="e">
        <f t="shared" ca="1" si="167"/>
        <v>#N/A</v>
      </c>
      <c r="N1995" s="132" t="e">
        <f t="shared" ca="1" si="169"/>
        <v>#N/A</v>
      </c>
      <c r="S1995" s="132" t="e">
        <f t="shared" ca="1" si="170"/>
        <v>#N/A</v>
      </c>
    </row>
    <row r="1996" spans="1:19">
      <c r="A1996" s="130">
        <f t="shared" si="171"/>
        <v>34</v>
      </c>
      <c r="E1996" s="130">
        <v>15</v>
      </c>
      <c r="F1996" s="132" t="e">
        <f t="shared" ca="1" si="167"/>
        <v>#N/A</v>
      </c>
      <c r="N1996" s="132" t="e">
        <f t="shared" ca="1" si="169"/>
        <v>#N/A</v>
      </c>
      <c r="S1996" s="132" t="e">
        <f t="shared" ca="1" si="170"/>
        <v>#N/A</v>
      </c>
    </row>
    <row r="1997" spans="1:19">
      <c r="A1997" s="130">
        <f t="shared" si="171"/>
        <v>34</v>
      </c>
      <c r="E1997" s="130">
        <v>16</v>
      </c>
      <c r="F1997" s="132" t="e">
        <f t="shared" ca="1" si="167"/>
        <v>#N/A</v>
      </c>
      <c r="N1997" s="132" t="e">
        <f t="shared" ca="1" si="169"/>
        <v>#N/A</v>
      </c>
      <c r="S1997" s="132" t="e">
        <f t="shared" ca="1" si="170"/>
        <v>#N/A</v>
      </c>
    </row>
    <row r="1998" spans="1:19">
      <c r="A1998" s="130">
        <f t="shared" si="171"/>
        <v>34</v>
      </c>
      <c r="E1998" s="130">
        <v>17</v>
      </c>
      <c r="F1998" s="132" t="e">
        <f t="shared" ca="1" si="167"/>
        <v>#N/A</v>
      </c>
      <c r="N1998" s="132" t="e">
        <f t="shared" ca="1" si="169"/>
        <v>#N/A</v>
      </c>
      <c r="S1998" s="132" t="e">
        <f t="shared" ca="1" si="170"/>
        <v>#N/A</v>
      </c>
    </row>
    <row r="1999" spans="1:19">
      <c r="A1999" s="130">
        <f t="shared" si="171"/>
        <v>34</v>
      </c>
      <c r="E1999" s="130">
        <v>18</v>
      </c>
      <c r="F1999" s="132" t="e">
        <f t="shared" ca="1" si="167"/>
        <v>#N/A</v>
      </c>
      <c r="N1999" s="132" t="e">
        <f t="shared" ca="1" si="169"/>
        <v>#N/A</v>
      </c>
      <c r="S1999" s="132" t="e">
        <f t="shared" ca="1" si="170"/>
        <v>#N/A</v>
      </c>
    </row>
    <row r="2000" spans="1:19">
      <c r="A2000" s="130">
        <f t="shared" si="171"/>
        <v>34</v>
      </c>
      <c r="E2000" s="130">
        <v>19</v>
      </c>
      <c r="F2000" s="132" t="e">
        <f t="shared" ca="1" si="167"/>
        <v>#N/A</v>
      </c>
      <c r="N2000" s="132" t="e">
        <f t="shared" ca="1" si="169"/>
        <v>#N/A</v>
      </c>
      <c r="S2000" s="132" t="e">
        <f t="shared" ca="1" si="170"/>
        <v>#N/A</v>
      </c>
    </row>
    <row r="2001" spans="1:19">
      <c r="A2001" s="130">
        <f t="shared" si="171"/>
        <v>34</v>
      </c>
      <c r="E2001" s="130">
        <v>20</v>
      </c>
      <c r="F2001" s="132" t="e">
        <f t="shared" ca="1" si="167"/>
        <v>#N/A</v>
      </c>
      <c r="N2001" s="132" t="e">
        <f t="shared" ca="1" si="169"/>
        <v>#N/A</v>
      </c>
      <c r="S2001" s="132" t="e">
        <f t="shared" ca="1" si="170"/>
        <v>#N/A</v>
      </c>
    </row>
    <row r="2002" spans="1:19">
      <c r="A2002" s="130">
        <f t="shared" si="171"/>
        <v>34</v>
      </c>
      <c r="E2002" s="130">
        <v>21</v>
      </c>
      <c r="F2002" s="132" t="e">
        <f t="shared" ca="1" si="167"/>
        <v>#N/A</v>
      </c>
      <c r="N2002" s="132" t="e">
        <f t="shared" ca="1" si="169"/>
        <v>#N/A</v>
      </c>
      <c r="S2002" s="132" t="e">
        <f t="shared" ca="1" si="170"/>
        <v>#N/A</v>
      </c>
    </row>
    <row r="2003" spans="1:19">
      <c r="A2003" s="130">
        <f t="shared" si="171"/>
        <v>34</v>
      </c>
      <c r="E2003" s="130">
        <v>22</v>
      </c>
      <c r="F2003" s="132" t="e">
        <f t="shared" ca="1" si="167"/>
        <v>#N/A</v>
      </c>
      <c r="N2003" s="132" t="e">
        <f t="shared" ca="1" si="169"/>
        <v>#N/A</v>
      </c>
      <c r="S2003" s="132" t="e">
        <f t="shared" ca="1" si="170"/>
        <v>#N/A</v>
      </c>
    </row>
    <row r="2004" spans="1:19">
      <c r="A2004" s="130">
        <f t="shared" si="171"/>
        <v>34</v>
      </c>
      <c r="E2004" s="130">
        <v>23</v>
      </c>
      <c r="F2004" s="132" t="e">
        <f t="shared" ca="1" si="167"/>
        <v>#N/A</v>
      </c>
      <c r="N2004" s="132" t="e">
        <f t="shared" ca="1" si="169"/>
        <v>#N/A</v>
      </c>
      <c r="S2004" s="132" t="e">
        <f t="shared" ca="1" si="170"/>
        <v>#N/A</v>
      </c>
    </row>
    <row r="2005" spans="1:19">
      <c r="A2005" s="130">
        <f t="shared" si="171"/>
        <v>34</v>
      </c>
      <c r="E2005" s="130">
        <v>24</v>
      </c>
      <c r="S2005" s="132" t="e">
        <f t="shared" ca="1" si="170"/>
        <v>#N/A</v>
      </c>
    </row>
    <row r="2006" spans="1:19">
      <c r="A2006" s="130">
        <f t="shared" si="171"/>
        <v>34</v>
      </c>
      <c r="E2006" s="130">
        <v>25</v>
      </c>
      <c r="S2006" s="132" t="e">
        <f t="shared" ca="1" si="170"/>
        <v>#N/A</v>
      </c>
    </row>
    <row r="2007" spans="1:19">
      <c r="A2007" s="130">
        <f t="shared" si="171"/>
        <v>34</v>
      </c>
      <c r="E2007" s="130">
        <v>26</v>
      </c>
      <c r="S2007" s="132" t="e">
        <f t="shared" ca="1" si="170"/>
        <v>#N/A</v>
      </c>
    </row>
    <row r="2008" spans="1:19">
      <c r="A2008" s="130">
        <f t="shared" si="171"/>
        <v>34</v>
      </c>
      <c r="E2008" s="130">
        <v>27</v>
      </c>
      <c r="S2008" s="132" t="e">
        <f t="shared" ca="1" si="170"/>
        <v>#N/A</v>
      </c>
    </row>
    <row r="2009" spans="1:19">
      <c r="A2009" s="130">
        <f t="shared" si="171"/>
        <v>34</v>
      </c>
      <c r="E2009" s="130">
        <v>28</v>
      </c>
      <c r="S2009" s="132" t="e">
        <f t="shared" ca="1" si="170"/>
        <v>#N/A</v>
      </c>
    </row>
    <row r="2010" spans="1:19">
      <c r="A2010" s="130">
        <f t="shared" si="171"/>
        <v>34</v>
      </c>
      <c r="E2010" s="130">
        <v>29</v>
      </c>
      <c r="S2010" s="132" t="e">
        <f t="shared" ca="1" si="170"/>
        <v>#N/A</v>
      </c>
    </row>
    <row r="2011" spans="1:19">
      <c r="A2011" s="130">
        <f t="shared" si="171"/>
        <v>34</v>
      </c>
      <c r="E2011" s="130">
        <v>30</v>
      </c>
      <c r="S2011" s="132" t="e">
        <f t="shared" ca="1" si="170"/>
        <v>#N/A</v>
      </c>
    </row>
    <row r="2012" spans="1:19">
      <c r="A2012" s="130">
        <f t="shared" si="171"/>
        <v>34</v>
      </c>
      <c r="E2012" s="130">
        <v>31</v>
      </c>
      <c r="S2012" s="132" t="e">
        <f t="shared" ca="1" si="170"/>
        <v>#N/A</v>
      </c>
    </row>
    <row r="2013" spans="1:19">
      <c r="A2013" s="130">
        <f t="shared" si="171"/>
        <v>34</v>
      </c>
      <c r="E2013" s="130">
        <v>32</v>
      </c>
      <c r="S2013" s="132" t="e">
        <f t="shared" ca="1" si="170"/>
        <v>#N/A</v>
      </c>
    </row>
    <row r="2014" spans="1:19">
      <c r="A2014" s="130">
        <f t="shared" si="171"/>
        <v>34</v>
      </c>
      <c r="E2014" s="130">
        <v>33</v>
      </c>
      <c r="S2014" s="132" t="e">
        <f t="shared" ca="1" si="170"/>
        <v>#N/A</v>
      </c>
    </row>
    <row r="2015" spans="1:19">
      <c r="A2015" s="130">
        <f t="shared" si="171"/>
        <v>34</v>
      </c>
      <c r="E2015" s="130">
        <v>34</v>
      </c>
      <c r="S2015" s="132" t="e">
        <f t="shared" ca="1" si="170"/>
        <v>#N/A</v>
      </c>
    </row>
    <row r="2016" spans="1:19">
      <c r="A2016" s="130">
        <f t="shared" si="171"/>
        <v>34</v>
      </c>
      <c r="E2016" s="130">
        <v>35</v>
      </c>
      <c r="S2016" s="132" t="e">
        <f t="shared" ca="1" si="170"/>
        <v>#N/A</v>
      </c>
    </row>
    <row r="2017" spans="1:19">
      <c r="A2017" s="130">
        <f t="shared" si="171"/>
        <v>34</v>
      </c>
      <c r="E2017" s="130">
        <v>36</v>
      </c>
      <c r="S2017" s="132" t="e">
        <f t="shared" ca="1" si="170"/>
        <v>#N/A</v>
      </c>
    </row>
    <row r="2018" spans="1:19">
      <c r="A2018" s="130">
        <f t="shared" si="171"/>
        <v>34</v>
      </c>
      <c r="E2018" s="130">
        <v>37</v>
      </c>
      <c r="S2018" s="132" t="e">
        <f t="shared" ca="1" si="170"/>
        <v>#N/A</v>
      </c>
    </row>
    <row r="2019" spans="1:19">
      <c r="A2019" s="130">
        <f t="shared" si="171"/>
        <v>34</v>
      </c>
      <c r="E2019" s="130">
        <v>38</v>
      </c>
      <c r="S2019" s="132" t="e">
        <f t="shared" ca="1" si="170"/>
        <v>#N/A</v>
      </c>
    </row>
    <row r="2020" spans="1:19">
      <c r="A2020" s="130">
        <f t="shared" si="171"/>
        <v>34</v>
      </c>
      <c r="E2020" s="130">
        <v>39</v>
      </c>
      <c r="S2020" s="132" t="e">
        <f t="shared" ca="1" si="170"/>
        <v>#N/A</v>
      </c>
    </row>
    <row r="2021" spans="1:19">
      <c r="A2021" s="130">
        <f t="shared" si="171"/>
        <v>34</v>
      </c>
      <c r="E2021" s="130">
        <v>40</v>
      </c>
      <c r="S2021" s="132" t="e">
        <f t="shared" ca="1" si="170"/>
        <v>#N/A</v>
      </c>
    </row>
    <row r="2022" spans="1:19">
      <c r="A2022" s="130">
        <f t="shared" si="171"/>
        <v>34</v>
      </c>
      <c r="E2022" s="130">
        <v>41</v>
      </c>
      <c r="S2022" s="132" t="e">
        <f t="shared" ca="1" si="170"/>
        <v>#N/A</v>
      </c>
    </row>
    <row r="2023" spans="1:19">
      <c r="A2023" s="130">
        <f t="shared" si="171"/>
        <v>34</v>
      </c>
      <c r="E2023" s="130">
        <v>42</v>
      </c>
      <c r="S2023" s="132" t="e">
        <f t="shared" ca="1" si="170"/>
        <v>#N/A</v>
      </c>
    </row>
    <row r="2024" spans="1:19">
      <c r="A2024" s="130">
        <f t="shared" si="171"/>
        <v>34</v>
      </c>
      <c r="E2024" s="130">
        <v>43</v>
      </c>
      <c r="S2024" s="132" t="e">
        <f t="shared" ca="1" si="170"/>
        <v>#N/A</v>
      </c>
    </row>
    <row r="2025" spans="1:19">
      <c r="A2025" s="130">
        <f t="shared" si="171"/>
        <v>34</v>
      </c>
      <c r="E2025" s="130">
        <v>44</v>
      </c>
      <c r="S2025" s="132" t="e">
        <f t="shared" ca="1" si="170"/>
        <v>#N/A</v>
      </c>
    </row>
    <row r="2026" spans="1:19">
      <c r="A2026" s="130">
        <f t="shared" si="171"/>
        <v>34</v>
      </c>
      <c r="E2026" s="130">
        <v>45</v>
      </c>
      <c r="S2026" s="132" t="e">
        <f t="shared" ca="1" si="170"/>
        <v>#N/A</v>
      </c>
    </row>
    <row r="2027" spans="1:19">
      <c r="A2027" s="130">
        <f t="shared" si="171"/>
        <v>34</v>
      </c>
      <c r="E2027" s="130">
        <v>46</v>
      </c>
      <c r="S2027" s="132" t="e">
        <f t="shared" ca="1" si="170"/>
        <v>#N/A</v>
      </c>
    </row>
    <row r="2028" spans="1:19">
      <c r="A2028" s="130">
        <f t="shared" si="171"/>
        <v>34</v>
      </c>
      <c r="E2028" s="130">
        <v>47</v>
      </c>
      <c r="S2028" s="132" t="e">
        <f t="shared" ca="1" si="170"/>
        <v>#N/A</v>
      </c>
    </row>
    <row r="2029" spans="1:19">
      <c r="A2029" s="130">
        <f t="shared" si="171"/>
        <v>34</v>
      </c>
      <c r="E2029" s="130">
        <v>48</v>
      </c>
      <c r="S2029" s="132" t="e">
        <f t="shared" ca="1" si="170"/>
        <v>#N/A</v>
      </c>
    </row>
    <row r="2030" spans="1:19">
      <c r="A2030" s="130">
        <f t="shared" si="171"/>
        <v>34</v>
      </c>
      <c r="E2030" s="130">
        <v>49</v>
      </c>
      <c r="S2030" s="132" t="e">
        <f t="shared" ca="1" si="170"/>
        <v>#N/A</v>
      </c>
    </row>
    <row r="2031" spans="1:19">
      <c r="A2031" s="130">
        <f t="shared" si="171"/>
        <v>34</v>
      </c>
      <c r="E2031" s="130">
        <v>50</v>
      </c>
      <c r="S2031" s="132" t="e">
        <f t="shared" ca="1" si="170"/>
        <v>#N/A</v>
      </c>
    </row>
    <row r="2032" spans="1:19">
      <c r="A2032" s="130">
        <f t="shared" si="171"/>
        <v>34</v>
      </c>
      <c r="E2032" s="130">
        <v>51</v>
      </c>
      <c r="S2032" s="132" t="e">
        <f t="shared" ca="1" si="170"/>
        <v>#N/A</v>
      </c>
    </row>
    <row r="2033" spans="1:21">
      <c r="A2033" s="130">
        <f t="shared" si="171"/>
        <v>34</v>
      </c>
      <c r="E2033" s="130">
        <v>52</v>
      </c>
      <c r="S2033" s="132" t="e">
        <f t="shared" ca="1" si="170"/>
        <v>#N/A</v>
      </c>
    </row>
    <row r="2042" spans="1:21">
      <c r="A2042" s="130">
        <f>(ROW()+58)/60</f>
        <v>35</v>
      </c>
      <c r="B2042" s="131">
        <f ca="1">INDIRECT("select!E"&amp;TEXT($B$1+A2042,"#"))</f>
        <v>0</v>
      </c>
      <c r="C2042" s="130" t="e">
        <f ca="1">VLOOKUP(B2042,$A$3181:$D$3190,4,0)</f>
        <v>#N/A</v>
      </c>
      <c r="D2042" s="130" t="e">
        <f ca="1">VLOOKUP(B2042,$A$3181:$D$3190,3,0)</f>
        <v>#N/A</v>
      </c>
      <c r="E2042" s="130">
        <v>1</v>
      </c>
      <c r="F2042" s="132" t="e">
        <f t="shared" ref="F2042:F2064" ca="1" si="172">IF(E2042&lt;=INDIRECT("D$"&amp;TEXT(ROW()-E2042+1,"#")),INDIRECT("E$"&amp;TEXT($F$1+INDIRECT("C$"&amp;TEXT(ROW()-E2042+1,"#"))+E2042-1,"#")),"")</f>
        <v>#N/A</v>
      </c>
      <c r="G2042" s="131">
        <f ca="1">INDIRECT("select!G"&amp;TEXT($B$1+A2042,"#"))</f>
        <v>0</v>
      </c>
      <c r="H2042" s="130" t="e">
        <f ca="1">VLOOKUP(G2042,E$3181:G$3219,3,0)</f>
        <v>#N/A</v>
      </c>
      <c r="I2042" s="130" t="e">
        <f ca="1">VLOOKUP(G2042,E$3181:G$3219,2,0)</f>
        <v>#N/A</v>
      </c>
      <c r="J2042" s="132" t="e">
        <f t="shared" ref="J2042:J2050" ca="1" si="173">IF(E2042&lt;=INDIRECT("I$"&amp;TEXT(ROW()-E2042+1,"#")),INDIRECT("H$"&amp;TEXT($F$1+INDIRECT("H$"&amp;TEXT(ROW()-E2042+1,"#"))+E2042-1,"#")),"")</f>
        <v>#N/A</v>
      </c>
      <c r="K2042" s="133">
        <f ca="1">INDIRECT("select!H"&amp;TEXT($B$1+A2042,"#"))</f>
        <v>0</v>
      </c>
      <c r="L2042" s="130" t="e">
        <f ca="1">VLOOKUP(K2042,H$3181:J$3287,3,0)</f>
        <v>#N/A</v>
      </c>
      <c r="M2042" s="130" t="e">
        <f ca="1">VLOOKUP(K2042,H$3181:J$3287,2,0)</f>
        <v>#N/A</v>
      </c>
      <c r="N2042" s="132" t="e">
        <f t="shared" ref="N2042:N2064" ca="1" si="174">IF(E2042&lt;=INDIRECT("M$"&amp;TEXT(ROW()-E2042+1,"#")),INDIRECT("K$"&amp;TEXT($F$1+INDIRECT("L$"&amp;TEXT(ROW()-E2042+1,"#"))+E2042-1,"#")),"")</f>
        <v>#N/A</v>
      </c>
      <c r="O2042" s="133">
        <f ca="1">INDIRECT("select!I"&amp;TEXT($B$1+A2042,"#"))</f>
        <v>0</v>
      </c>
      <c r="Q2042" s="130" t="e">
        <f ca="1">VLOOKUP(O2042,K$3181:O$3570,5,0)</f>
        <v>#N/A</v>
      </c>
      <c r="R2042" s="130" t="e">
        <f ca="1">VLOOKUP(O2042,K$3181:O$3570,4,0)</f>
        <v>#N/A</v>
      </c>
      <c r="S2042" s="132" t="e">
        <f t="shared" ref="S2042:S2093" ca="1" si="175">IF(E2042&lt;=INDIRECT("R$"&amp;TEXT(ROW()-E2042+1,"#")),INDIRECT("P$"&amp;TEXT($F$1+INDIRECT("Q$"&amp;TEXT(ROW()-E2042+1,"#"))+E2042-1,"#")),"")</f>
        <v>#N/A</v>
      </c>
      <c r="T2042" s="130" t="str">
        <f ca="1">IFERROR(VLOOKUP(O2042,K$3181:O$3570,2,0),"")</f>
        <v/>
      </c>
      <c r="U2042">
        <f ca="1">IFERROR(VLOOKUP(O2042,K$3181:O$3570,3,0),0)</f>
        <v>0</v>
      </c>
    </row>
    <row r="2043" spans="1:21">
      <c r="A2043" s="130">
        <f t="shared" ref="A2043:A2093" si="176">A2042</f>
        <v>35</v>
      </c>
      <c r="E2043" s="130">
        <v>2</v>
      </c>
      <c r="F2043" s="132" t="e">
        <f t="shared" ca="1" si="172"/>
        <v>#N/A</v>
      </c>
      <c r="J2043" s="132" t="e">
        <f t="shared" ca="1" si="173"/>
        <v>#N/A</v>
      </c>
      <c r="N2043" s="132" t="e">
        <f t="shared" ca="1" si="174"/>
        <v>#N/A</v>
      </c>
      <c r="S2043" s="132" t="e">
        <f t="shared" ca="1" si="175"/>
        <v>#N/A</v>
      </c>
    </row>
    <row r="2044" spans="1:21">
      <c r="A2044" s="130">
        <f t="shared" si="176"/>
        <v>35</v>
      </c>
      <c r="E2044" s="130">
        <v>3</v>
      </c>
      <c r="F2044" s="132" t="e">
        <f t="shared" ca="1" si="172"/>
        <v>#N/A</v>
      </c>
      <c r="J2044" s="132" t="e">
        <f t="shared" ca="1" si="173"/>
        <v>#N/A</v>
      </c>
      <c r="N2044" s="132" t="e">
        <f t="shared" ca="1" si="174"/>
        <v>#N/A</v>
      </c>
      <c r="S2044" s="132" t="e">
        <f t="shared" ca="1" si="175"/>
        <v>#N/A</v>
      </c>
    </row>
    <row r="2045" spans="1:21">
      <c r="A2045" s="130">
        <f t="shared" si="176"/>
        <v>35</v>
      </c>
      <c r="E2045" s="130">
        <v>4</v>
      </c>
      <c r="F2045" s="132" t="e">
        <f t="shared" ca="1" si="172"/>
        <v>#N/A</v>
      </c>
      <c r="J2045" s="132" t="e">
        <f t="shared" ca="1" si="173"/>
        <v>#N/A</v>
      </c>
      <c r="N2045" s="132" t="e">
        <f t="shared" ca="1" si="174"/>
        <v>#N/A</v>
      </c>
      <c r="S2045" s="132" t="e">
        <f t="shared" ca="1" si="175"/>
        <v>#N/A</v>
      </c>
    </row>
    <row r="2046" spans="1:21">
      <c r="A2046" s="130">
        <f t="shared" si="176"/>
        <v>35</v>
      </c>
      <c r="E2046" s="130">
        <v>5</v>
      </c>
      <c r="F2046" s="132" t="e">
        <f t="shared" ca="1" si="172"/>
        <v>#N/A</v>
      </c>
      <c r="J2046" s="132" t="e">
        <f t="shared" ca="1" si="173"/>
        <v>#N/A</v>
      </c>
      <c r="N2046" s="132" t="e">
        <f t="shared" ca="1" si="174"/>
        <v>#N/A</v>
      </c>
      <c r="S2046" s="132" t="e">
        <f t="shared" ca="1" si="175"/>
        <v>#N/A</v>
      </c>
    </row>
    <row r="2047" spans="1:21">
      <c r="A2047" s="130">
        <f t="shared" si="176"/>
        <v>35</v>
      </c>
      <c r="E2047" s="130">
        <v>6</v>
      </c>
      <c r="F2047" s="132" t="e">
        <f t="shared" ca="1" si="172"/>
        <v>#N/A</v>
      </c>
      <c r="J2047" s="132" t="e">
        <f t="shared" ca="1" si="173"/>
        <v>#N/A</v>
      </c>
      <c r="N2047" s="132" t="e">
        <f t="shared" ca="1" si="174"/>
        <v>#N/A</v>
      </c>
      <c r="S2047" s="132" t="e">
        <f t="shared" ca="1" si="175"/>
        <v>#N/A</v>
      </c>
    </row>
    <row r="2048" spans="1:21">
      <c r="A2048" s="130">
        <f t="shared" si="176"/>
        <v>35</v>
      </c>
      <c r="E2048" s="130">
        <v>7</v>
      </c>
      <c r="F2048" s="132" t="e">
        <f t="shared" ca="1" si="172"/>
        <v>#N/A</v>
      </c>
      <c r="J2048" s="132" t="e">
        <f t="shared" ca="1" si="173"/>
        <v>#N/A</v>
      </c>
      <c r="N2048" s="132" t="e">
        <f t="shared" ca="1" si="174"/>
        <v>#N/A</v>
      </c>
      <c r="S2048" s="132" t="e">
        <f t="shared" ca="1" si="175"/>
        <v>#N/A</v>
      </c>
    </row>
    <row r="2049" spans="1:19">
      <c r="A2049" s="130">
        <f t="shared" si="176"/>
        <v>35</v>
      </c>
      <c r="E2049" s="130">
        <v>8</v>
      </c>
      <c r="F2049" s="132" t="e">
        <f t="shared" ca="1" si="172"/>
        <v>#N/A</v>
      </c>
      <c r="J2049" s="132" t="e">
        <f t="shared" ca="1" si="173"/>
        <v>#N/A</v>
      </c>
      <c r="N2049" s="132" t="e">
        <f t="shared" ca="1" si="174"/>
        <v>#N/A</v>
      </c>
      <c r="S2049" s="132" t="e">
        <f t="shared" ca="1" si="175"/>
        <v>#N/A</v>
      </c>
    </row>
    <row r="2050" spans="1:19">
      <c r="A2050" s="130">
        <f t="shared" si="176"/>
        <v>35</v>
      </c>
      <c r="E2050" s="130">
        <v>9</v>
      </c>
      <c r="F2050" s="132" t="e">
        <f t="shared" ca="1" si="172"/>
        <v>#N/A</v>
      </c>
      <c r="J2050" s="132" t="e">
        <f t="shared" ca="1" si="173"/>
        <v>#N/A</v>
      </c>
      <c r="N2050" s="132" t="e">
        <f t="shared" ca="1" si="174"/>
        <v>#N/A</v>
      </c>
      <c r="S2050" s="132" t="e">
        <f t="shared" ca="1" si="175"/>
        <v>#N/A</v>
      </c>
    </row>
    <row r="2051" spans="1:19">
      <c r="A2051" s="130">
        <f t="shared" si="176"/>
        <v>35</v>
      </c>
      <c r="E2051" s="130">
        <v>10</v>
      </c>
      <c r="F2051" s="132" t="e">
        <f t="shared" ca="1" si="172"/>
        <v>#N/A</v>
      </c>
      <c r="N2051" s="132" t="e">
        <f t="shared" ca="1" si="174"/>
        <v>#N/A</v>
      </c>
      <c r="S2051" s="132" t="e">
        <f t="shared" ca="1" si="175"/>
        <v>#N/A</v>
      </c>
    </row>
    <row r="2052" spans="1:19">
      <c r="A2052" s="130">
        <f t="shared" si="176"/>
        <v>35</v>
      </c>
      <c r="E2052" s="130">
        <v>11</v>
      </c>
      <c r="F2052" s="132" t="e">
        <f t="shared" ca="1" si="172"/>
        <v>#N/A</v>
      </c>
      <c r="N2052" s="132" t="e">
        <f t="shared" ca="1" si="174"/>
        <v>#N/A</v>
      </c>
      <c r="S2052" s="132" t="e">
        <f t="shared" ca="1" si="175"/>
        <v>#N/A</v>
      </c>
    </row>
    <row r="2053" spans="1:19">
      <c r="A2053" s="130">
        <f t="shared" si="176"/>
        <v>35</v>
      </c>
      <c r="E2053" s="130">
        <v>12</v>
      </c>
      <c r="F2053" s="132" t="e">
        <f t="shared" ca="1" si="172"/>
        <v>#N/A</v>
      </c>
      <c r="N2053" s="132" t="e">
        <f t="shared" ca="1" si="174"/>
        <v>#N/A</v>
      </c>
      <c r="S2053" s="132" t="e">
        <f t="shared" ca="1" si="175"/>
        <v>#N/A</v>
      </c>
    </row>
    <row r="2054" spans="1:19">
      <c r="A2054" s="130">
        <f t="shared" si="176"/>
        <v>35</v>
      </c>
      <c r="E2054" s="130">
        <v>13</v>
      </c>
      <c r="F2054" s="132" t="e">
        <f t="shared" ca="1" si="172"/>
        <v>#N/A</v>
      </c>
      <c r="N2054" s="132" t="e">
        <f t="shared" ca="1" si="174"/>
        <v>#N/A</v>
      </c>
      <c r="S2054" s="132" t="e">
        <f t="shared" ca="1" si="175"/>
        <v>#N/A</v>
      </c>
    </row>
    <row r="2055" spans="1:19">
      <c r="A2055" s="130">
        <f t="shared" si="176"/>
        <v>35</v>
      </c>
      <c r="E2055" s="130">
        <v>14</v>
      </c>
      <c r="F2055" s="132" t="e">
        <f t="shared" ca="1" si="172"/>
        <v>#N/A</v>
      </c>
      <c r="N2055" s="132" t="e">
        <f t="shared" ca="1" si="174"/>
        <v>#N/A</v>
      </c>
      <c r="S2055" s="132" t="e">
        <f t="shared" ca="1" si="175"/>
        <v>#N/A</v>
      </c>
    </row>
    <row r="2056" spans="1:19">
      <c r="A2056" s="130">
        <f t="shared" si="176"/>
        <v>35</v>
      </c>
      <c r="E2056" s="130">
        <v>15</v>
      </c>
      <c r="F2056" s="132" t="e">
        <f t="shared" ca="1" si="172"/>
        <v>#N/A</v>
      </c>
      <c r="N2056" s="132" t="e">
        <f t="shared" ca="1" si="174"/>
        <v>#N/A</v>
      </c>
      <c r="S2056" s="132" t="e">
        <f t="shared" ca="1" si="175"/>
        <v>#N/A</v>
      </c>
    </row>
    <row r="2057" spans="1:19">
      <c r="A2057" s="130">
        <f t="shared" si="176"/>
        <v>35</v>
      </c>
      <c r="E2057" s="130">
        <v>16</v>
      </c>
      <c r="F2057" s="132" t="e">
        <f t="shared" ca="1" si="172"/>
        <v>#N/A</v>
      </c>
      <c r="N2057" s="132" t="e">
        <f t="shared" ca="1" si="174"/>
        <v>#N/A</v>
      </c>
      <c r="S2057" s="132" t="e">
        <f t="shared" ca="1" si="175"/>
        <v>#N/A</v>
      </c>
    </row>
    <row r="2058" spans="1:19">
      <c r="A2058" s="130">
        <f t="shared" si="176"/>
        <v>35</v>
      </c>
      <c r="E2058" s="130">
        <v>17</v>
      </c>
      <c r="F2058" s="132" t="e">
        <f t="shared" ca="1" si="172"/>
        <v>#N/A</v>
      </c>
      <c r="N2058" s="132" t="e">
        <f t="shared" ca="1" si="174"/>
        <v>#N/A</v>
      </c>
      <c r="S2058" s="132" t="e">
        <f t="shared" ca="1" si="175"/>
        <v>#N/A</v>
      </c>
    </row>
    <row r="2059" spans="1:19">
      <c r="A2059" s="130">
        <f t="shared" si="176"/>
        <v>35</v>
      </c>
      <c r="E2059" s="130">
        <v>18</v>
      </c>
      <c r="F2059" s="132" t="e">
        <f t="shared" ca="1" si="172"/>
        <v>#N/A</v>
      </c>
      <c r="N2059" s="132" t="e">
        <f t="shared" ca="1" si="174"/>
        <v>#N/A</v>
      </c>
      <c r="S2059" s="132" t="e">
        <f t="shared" ca="1" si="175"/>
        <v>#N/A</v>
      </c>
    </row>
    <row r="2060" spans="1:19">
      <c r="A2060" s="130">
        <f t="shared" si="176"/>
        <v>35</v>
      </c>
      <c r="E2060" s="130">
        <v>19</v>
      </c>
      <c r="F2060" s="132" t="e">
        <f t="shared" ca="1" si="172"/>
        <v>#N/A</v>
      </c>
      <c r="N2060" s="132" t="e">
        <f t="shared" ca="1" si="174"/>
        <v>#N/A</v>
      </c>
      <c r="S2060" s="132" t="e">
        <f t="shared" ca="1" si="175"/>
        <v>#N/A</v>
      </c>
    </row>
    <row r="2061" spans="1:19">
      <c r="A2061" s="130">
        <f t="shared" si="176"/>
        <v>35</v>
      </c>
      <c r="E2061" s="130">
        <v>20</v>
      </c>
      <c r="F2061" s="132" t="e">
        <f t="shared" ca="1" si="172"/>
        <v>#N/A</v>
      </c>
      <c r="N2061" s="132" t="e">
        <f t="shared" ca="1" si="174"/>
        <v>#N/A</v>
      </c>
      <c r="S2061" s="132" t="e">
        <f t="shared" ca="1" si="175"/>
        <v>#N/A</v>
      </c>
    </row>
    <row r="2062" spans="1:19">
      <c r="A2062" s="130">
        <f t="shared" si="176"/>
        <v>35</v>
      </c>
      <c r="E2062" s="130">
        <v>21</v>
      </c>
      <c r="F2062" s="132" t="e">
        <f t="shared" ca="1" si="172"/>
        <v>#N/A</v>
      </c>
      <c r="N2062" s="132" t="e">
        <f t="shared" ca="1" si="174"/>
        <v>#N/A</v>
      </c>
      <c r="S2062" s="132" t="e">
        <f t="shared" ca="1" si="175"/>
        <v>#N/A</v>
      </c>
    </row>
    <row r="2063" spans="1:19">
      <c r="A2063" s="130">
        <f t="shared" si="176"/>
        <v>35</v>
      </c>
      <c r="E2063" s="130">
        <v>22</v>
      </c>
      <c r="F2063" s="132" t="e">
        <f t="shared" ca="1" si="172"/>
        <v>#N/A</v>
      </c>
      <c r="N2063" s="132" t="e">
        <f t="shared" ca="1" si="174"/>
        <v>#N/A</v>
      </c>
      <c r="S2063" s="132" t="e">
        <f t="shared" ca="1" si="175"/>
        <v>#N/A</v>
      </c>
    </row>
    <row r="2064" spans="1:19">
      <c r="A2064" s="130">
        <f t="shared" si="176"/>
        <v>35</v>
      </c>
      <c r="E2064" s="130">
        <v>23</v>
      </c>
      <c r="F2064" s="132" t="e">
        <f t="shared" ca="1" si="172"/>
        <v>#N/A</v>
      </c>
      <c r="N2064" s="132" t="e">
        <f t="shared" ca="1" si="174"/>
        <v>#N/A</v>
      </c>
      <c r="S2064" s="132" t="e">
        <f t="shared" ca="1" si="175"/>
        <v>#N/A</v>
      </c>
    </row>
    <row r="2065" spans="1:19">
      <c r="A2065" s="130">
        <f t="shared" si="176"/>
        <v>35</v>
      </c>
      <c r="E2065" s="130">
        <v>24</v>
      </c>
      <c r="S2065" s="132" t="e">
        <f t="shared" ca="1" si="175"/>
        <v>#N/A</v>
      </c>
    </row>
    <row r="2066" spans="1:19">
      <c r="A2066" s="130">
        <f t="shared" si="176"/>
        <v>35</v>
      </c>
      <c r="E2066" s="130">
        <v>25</v>
      </c>
      <c r="S2066" s="132" t="e">
        <f t="shared" ca="1" si="175"/>
        <v>#N/A</v>
      </c>
    </row>
    <row r="2067" spans="1:19">
      <c r="A2067" s="130">
        <f t="shared" si="176"/>
        <v>35</v>
      </c>
      <c r="E2067" s="130">
        <v>26</v>
      </c>
      <c r="S2067" s="132" t="e">
        <f t="shared" ca="1" si="175"/>
        <v>#N/A</v>
      </c>
    </row>
    <row r="2068" spans="1:19">
      <c r="A2068" s="130">
        <f t="shared" si="176"/>
        <v>35</v>
      </c>
      <c r="E2068" s="130">
        <v>27</v>
      </c>
      <c r="S2068" s="132" t="e">
        <f t="shared" ca="1" si="175"/>
        <v>#N/A</v>
      </c>
    </row>
    <row r="2069" spans="1:19">
      <c r="A2069" s="130">
        <f t="shared" si="176"/>
        <v>35</v>
      </c>
      <c r="E2069" s="130">
        <v>28</v>
      </c>
      <c r="S2069" s="132" t="e">
        <f t="shared" ca="1" si="175"/>
        <v>#N/A</v>
      </c>
    </row>
    <row r="2070" spans="1:19">
      <c r="A2070" s="130">
        <f t="shared" si="176"/>
        <v>35</v>
      </c>
      <c r="E2070" s="130">
        <v>29</v>
      </c>
      <c r="S2070" s="132" t="e">
        <f t="shared" ca="1" si="175"/>
        <v>#N/A</v>
      </c>
    </row>
    <row r="2071" spans="1:19">
      <c r="A2071" s="130">
        <f t="shared" si="176"/>
        <v>35</v>
      </c>
      <c r="E2071" s="130">
        <v>30</v>
      </c>
      <c r="S2071" s="132" t="e">
        <f t="shared" ca="1" si="175"/>
        <v>#N/A</v>
      </c>
    </row>
    <row r="2072" spans="1:19">
      <c r="A2072" s="130">
        <f t="shared" si="176"/>
        <v>35</v>
      </c>
      <c r="E2072" s="130">
        <v>31</v>
      </c>
      <c r="S2072" s="132" t="e">
        <f t="shared" ca="1" si="175"/>
        <v>#N/A</v>
      </c>
    </row>
    <row r="2073" spans="1:19">
      <c r="A2073" s="130">
        <f t="shared" si="176"/>
        <v>35</v>
      </c>
      <c r="E2073" s="130">
        <v>32</v>
      </c>
      <c r="S2073" s="132" t="e">
        <f t="shared" ca="1" si="175"/>
        <v>#N/A</v>
      </c>
    </row>
    <row r="2074" spans="1:19">
      <c r="A2074" s="130">
        <f t="shared" si="176"/>
        <v>35</v>
      </c>
      <c r="E2074" s="130">
        <v>33</v>
      </c>
      <c r="S2074" s="132" t="e">
        <f t="shared" ca="1" si="175"/>
        <v>#N/A</v>
      </c>
    </row>
    <row r="2075" spans="1:19">
      <c r="A2075" s="130">
        <f t="shared" si="176"/>
        <v>35</v>
      </c>
      <c r="E2075" s="130">
        <v>34</v>
      </c>
      <c r="S2075" s="132" t="e">
        <f t="shared" ca="1" si="175"/>
        <v>#N/A</v>
      </c>
    </row>
    <row r="2076" spans="1:19">
      <c r="A2076" s="130">
        <f t="shared" si="176"/>
        <v>35</v>
      </c>
      <c r="E2076" s="130">
        <v>35</v>
      </c>
      <c r="S2076" s="132" t="e">
        <f t="shared" ca="1" si="175"/>
        <v>#N/A</v>
      </c>
    </row>
    <row r="2077" spans="1:19">
      <c r="A2077" s="130">
        <f t="shared" si="176"/>
        <v>35</v>
      </c>
      <c r="E2077" s="130">
        <v>36</v>
      </c>
      <c r="S2077" s="132" t="e">
        <f t="shared" ca="1" si="175"/>
        <v>#N/A</v>
      </c>
    </row>
    <row r="2078" spans="1:19">
      <c r="A2078" s="130">
        <f t="shared" si="176"/>
        <v>35</v>
      </c>
      <c r="E2078" s="130">
        <v>37</v>
      </c>
      <c r="S2078" s="132" t="e">
        <f t="shared" ca="1" si="175"/>
        <v>#N/A</v>
      </c>
    </row>
    <row r="2079" spans="1:19">
      <c r="A2079" s="130">
        <f t="shared" si="176"/>
        <v>35</v>
      </c>
      <c r="E2079" s="130">
        <v>38</v>
      </c>
      <c r="S2079" s="132" t="e">
        <f t="shared" ca="1" si="175"/>
        <v>#N/A</v>
      </c>
    </row>
    <row r="2080" spans="1:19">
      <c r="A2080" s="130">
        <f t="shared" si="176"/>
        <v>35</v>
      </c>
      <c r="E2080" s="130">
        <v>39</v>
      </c>
      <c r="S2080" s="132" t="e">
        <f t="shared" ca="1" si="175"/>
        <v>#N/A</v>
      </c>
    </row>
    <row r="2081" spans="1:19">
      <c r="A2081" s="130">
        <f t="shared" si="176"/>
        <v>35</v>
      </c>
      <c r="E2081" s="130">
        <v>40</v>
      </c>
      <c r="S2081" s="132" t="e">
        <f t="shared" ca="1" si="175"/>
        <v>#N/A</v>
      </c>
    </row>
    <row r="2082" spans="1:19">
      <c r="A2082" s="130">
        <f t="shared" si="176"/>
        <v>35</v>
      </c>
      <c r="E2082" s="130">
        <v>41</v>
      </c>
      <c r="S2082" s="132" t="e">
        <f t="shared" ca="1" si="175"/>
        <v>#N/A</v>
      </c>
    </row>
    <row r="2083" spans="1:19">
      <c r="A2083" s="130">
        <f t="shared" si="176"/>
        <v>35</v>
      </c>
      <c r="E2083" s="130">
        <v>42</v>
      </c>
      <c r="S2083" s="132" t="e">
        <f t="shared" ca="1" si="175"/>
        <v>#N/A</v>
      </c>
    </row>
    <row r="2084" spans="1:19">
      <c r="A2084" s="130">
        <f t="shared" si="176"/>
        <v>35</v>
      </c>
      <c r="E2084" s="130">
        <v>43</v>
      </c>
      <c r="S2084" s="132" t="e">
        <f t="shared" ca="1" si="175"/>
        <v>#N/A</v>
      </c>
    </row>
    <row r="2085" spans="1:19">
      <c r="A2085" s="130">
        <f t="shared" si="176"/>
        <v>35</v>
      </c>
      <c r="E2085" s="130">
        <v>44</v>
      </c>
      <c r="S2085" s="132" t="e">
        <f t="shared" ca="1" si="175"/>
        <v>#N/A</v>
      </c>
    </row>
    <row r="2086" spans="1:19">
      <c r="A2086" s="130">
        <f t="shared" si="176"/>
        <v>35</v>
      </c>
      <c r="E2086" s="130">
        <v>45</v>
      </c>
      <c r="S2086" s="132" t="e">
        <f t="shared" ca="1" si="175"/>
        <v>#N/A</v>
      </c>
    </row>
    <row r="2087" spans="1:19">
      <c r="A2087" s="130">
        <f t="shared" si="176"/>
        <v>35</v>
      </c>
      <c r="E2087" s="130">
        <v>46</v>
      </c>
      <c r="S2087" s="132" t="e">
        <f t="shared" ca="1" si="175"/>
        <v>#N/A</v>
      </c>
    </row>
    <row r="2088" spans="1:19">
      <c r="A2088" s="130">
        <f t="shared" si="176"/>
        <v>35</v>
      </c>
      <c r="E2088" s="130">
        <v>47</v>
      </c>
      <c r="S2088" s="132" t="e">
        <f t="shared" ca="1" si="175"/>
        <v>#N/A</v>
      </c>
    </row>
    <row r="2089" spans="1:19">
      <c r="A2089" s="130">
        <f t="shared" si="176"/>
        <v>35</v>
      </c>
      <c r="E2089" s="130">
        <v>48</v>
      </c>
      <c r="S2089" s="132" t="e">
        <f t="shared" ca="1" si="175"/>
        <v>#N/A</v>
      </c>
    </row>
    <row r="2090" spans="1:19">
      <c r="A2090" s="130">
        <f t="shared" si="176"/>
        <v>35</v>
      </c>
      <c r="E2090" s="130">
        <v>49</v>
      </c>
      <c r="S2090" s="132" t="e">
        <f t="shared" ca="1" si="175"/>
        <v>#N/A</v>
      </c>
    </row>
    <row r="2091" spans="1:19">
      <c r="A2091" s="130">
        <f t="shared" si="176"/>
        <v>35</v>
      </c>
      <c r="E2091" s="130">
        <v>50</v>
      </c>
      <c r="S2091" s="132" t="e">
        <f t="shared" ca="1" si="175"/>
        <v>#N/A</v>
      </c>
    </row>
    <row r="2092" spans="1:19">
      <c r="A2092" s="130">
        <f t="shared" si="176"/>
        <v>35</v>
      </c>
      <c r="E2092" s="130">
        <v>51</v>
      </c>
      <c r="S2092" s="132" t="e">
        <f t="shared" ca="1" si="175"/>
        <v>#N/A</v>
      </c>
    </row>
    <row r="2093" spans="1:19">
      <c r="A2093" s="130">
        <f t="shared" si="176"/>
        <v>35</v>
      </c>
      <c r="E2093" s="130">
        <v>52</v>
      </c>
      <c r="S2093" s="132" t="e">
        <f t="shared" ca="1" si="175"/>
        <v>#N/A</v>
      </c>
    </row>
    <row r="2102" spans="1:21">
      <c r="A2102" s="130">
        <f>(ROW()+58)/60</f>
        <v>36</v>
      </c>
      <c r="B2102" s="131">
        <f ca="1">INDIRECT("select!E"&amp;TEXT($B$1+A2102,"#"))</f>
        <v>0</v>
      </c>
      <c r="C2102" s="130" t="e">
        <f ca="1">VLOOKUP(B2102,$A$3181:$D$3190,4,0)</f>
        <v>#N/A</v>
      </c>
      <c r="D2102" s="130" t="e">
        <f ca="1">VLOOKUP(B2102,$A$3181:$D$3190,3,0)</f>
        <v>#N/A</v>
      </c>
      <c r="E2102" s="130">
        <v>1</v>
      </c>
      <c r="F2102" s="132" t="e">
        <f t="shared" ref="F2102:F2124" ca="1" si="177">IF(E2102&lt;=INDIRECT("D$"&amp;TEXT(ROW()-E2102+1,"#")),INDIRECT("E$"&amp;TEXT($F$1+INDIRECT("C$"&amp;TEXT(ROW()-E2102+1,"#"))+E2102-1,"#")),"")</f>
        <v>#N/A</v>
      </c>
      <c r="G2102" s="131">
        <f ca="1">INDIRECT("select!G"&amp;TEXT($B$1+A2102,"#"))</f>
        <v>0</v>
      </c>
      <c r="H2102" s="130" t="e">
        <f ca="1">VLOOKUP(G2102,E$3181:G$3219,3,0)</f>
        <v>#N/A</v>
      </c>
      <c r="I2102" s="130" t="e">
        <f ca="1">VLOOKUP(G2102,E$3181:G$3219,2,0)</f>
        <v>#N/A</v>
      </c>
      <c r="J2102" s="132" t="e">
        <f t="shared" ref="J2102:J2110" ca="1" si="178">IF(E2102&lt;=INDIRECT("I$"&amp;TEXT(ROW()-E2102+1,"#")),INDIRECT("H$"&amp;TEXT($F$1+INDIRECT("H$"&amp;TEXT(ROW()-E2102+1,"#"))+E2102-1,"#")),"")</f>
        <v>#N/A</v>
      </c>
      <c r="K2102" s="133">
        <f ca="1">INDIRECT("select!H"&amp;TEXT($B$1+A2102,"#"))</f>
        <v>0</v>
      </c>
      <c r="L2102" s="130" t="e">
        <f ca="1">VLOOKUP(K2102,H$3181:J$3287,3,0)</f>
        <v>#N/A</v>
      </c>
      <c r="M2102" s="130" t="e">
        <f ca="1">VLOOKUP(K2102,H$3181:J$3287,2,0)</f>
        <v>#N/A</v>
      </c>
      <c r="N2102" s="132" t="e">
        <f t="shared" ref="N2102:N2124" ca="1" si="179">IF(E2102&lt;=INDIRECT("M$"&amp;TEXT(ROW()-E2102+1,"#")),INDIRECT("K$"&amp;TEXT($F$1+INDIRECT("L$"&amp;TEXT(ROW()-E2102+1,"#"))+E2102-1,"#")),"")</f>
        <v>#N/A</v>
      </c>
      <c r="O2102" s="133">
        <f ca="1">INDIRECT("select!I"&amp;TEXT($B$1+A2102,"#"))</f>
        <v>0</v>
      </c>
      <c r="Q2102" s="130" t="e">
        <f ca="1">VLOOKUP(O2102,K$3181:O$3570,5,0)</f>
        <v>#N/A</v>
      </c>
      <c r="R2102" s="130" t="e">
        <f ca="1">VLOOKUP(O2102,K$3181:O$3570,4,0)</f>
        <v>#N/A</v>
      </c>
      <c r="S2102" s="132" t="e">
        <f t="shared" ref="S2102:S2153" ca="1" si="180">IF(E2102&lt;=INDIRECT("R$"&amp;TEXT(ROW()-E2102+1,"#")),INDIRECT("P$"&amp;TEXT($F$1+INDIRECT("Q$"&amp;TEXT(ROW()-E2102+1,"#"))+E2102-1,"#")),"")</f>
        <v>#N/A</v>
      </c>
      <c r="T2102" s="130" t="str">
        <f ca="1">IFERROR(VLOOKUP(O2102,K$3181:O$3570,2,0),"")</f>
        <v/>
      </c>
      <c r="U2102">
        <f ca="1">IFERROR(VLOOKUP(O2102,K$3181:O$3570,3,0),0)</f>
        <v>0</v>
      </c>
    </row>
    <row r="2103" spans="1:21">
      <c r="A2103" s="130">
        <f t="shared" ref="A2103:A2153" si="181">A2102</f>
        <v>36</v>
      </c>
      <c r="E2103" s="130">
        <v>2</v>
      </c>
      <c r="F2103" s="132" t="e">
        <f t="shared" ca="1" si="177"/>
        <v>#N/A</v>
      </c>
      <c r="J2103" s="132" t="e">
        <f t="shared" ca="1" si="178"/>
        <v>#N/A</v>
      </c>
      <c r="N2103" s="132" t="e">
        <f t="shared" ca="1" si="179"/>
        <v>#N/A</v>
      </c>
      <c r="S2103" s="132" t="e">
        <f t="shared" ca="1" si="180"/>
        <v>#N/A</v>
      </c>
    </row>
    <row r="2104" spans="1:21">
      <c r="A2104" s="130">
        <f t="shared" si="181"/>
        <v>36</v>
      </c>
      <c r="E2104" s="130">
        <v>3</v>
      </c>
      <c r="F2104" s="132" t="e">
        <f t="shared" ca="1" si="177"/>
        <v>#N/A</v>
      </c>
      <c r="J2104" s="132" t="e">
        <f t="shared" ca="1" si="178"/>
        <v>#N/A</v>
      </c>
      <c r="N2104" s="132" t="e">
        <f t="shared" ca="1" si="179"/>
        <v>#N/A</v>
      </c>
      <c r="S2104" s="132" t="e">
        <f t="shared" ca="1" si="180"/>
        <v>#N/A</v>
      </c>
    </row>
    <row r="2105" spans="1:21">
      <c r="A2105" s="130">
        <f t="shared" si="181"/>
        <v>36</v>
      </c>
      <c r="E2105" s="130">
        <v>4</v>
      </c>
      <c r="F2105" s="132" t="e">
        <f t="shared" ca="1" si="177"/>
        <v>#N/A</v>
      </c>
      <c r="J2105" s="132" t="e">
        <f t="shared" ca="1" si="178"/>
        <v>#N/A</v>
      </c>
      <c r="N2105" s="132" t="e">
        <f t="shared" ca="1" si="179"/>
        <v>#N/A</v>
      </c>
      <c r="S2105" s="132" t="e">
        <f t="shared" ca="1" si="180"/>
        <v>#N/A</v>
      </c>
    </row>
    <row r="2106" spans="1:21">
      <c r="A2106" s="130">
        <f t="shared" si="181"/>
        <v>36</v>
      </c>
      <c r="E2106" s="130">
        <v>5</v>
      </c>
      <c r="F2106" s="132" t="e">
        <f t="shared" ca="1" si="177"/>
        <v>#N/A</v>
      </c>
      <c r="J2106" s="132" t="e">
        <f t="shared" ca="1" si="178"/>
        <v>#N/A</v>
      </c>
      <c r="N2106" s="132" t="e">
        <f t="shared" ca="1" si="179"/>
        <v>#N/A</v>
      </c>
      <c r="S2106" s="132" t="e">
        <f t="shared" ca="1" si="180"/>
        <v>#N/A</v>
      </c>
    </row>
    <row r="2107" spans="1:21">
      <c r="A2107" s="130">
        <f t="shared" si="181"/>
        <v>36</v>
      </c>
      <c r="E2107" s="130">
        <v>6</v>
      </c>
      <c r="F2107" s="132" t="e">
        <f t="shared" ca="1" si="177"/>
        <v>#N/A</v>
      </c>
      <c r="J2107" s="132" t="e">
        <f t="shared" ca="1" si="178"/>
        <v>#N/A</v>
      </c>
      <c r="N2107" s="132" t="e">
        <f t="shared" ca="1" si="179"/>
        <v>#N/A</v>
      </c>
      <c r="S2107" s="132" t="e">
        <f t="shared" ca="1" si="180"/>
        <v>#N/A</v>
      </c>
    </row>
    <row r="2108" spans="1:21">
      <c r="A2108" s="130">
        <f t="shared" si="181"/>
        <v>36</v>
      </c>
      <c r="E2108" s="130">
        <v>7</v>
      </c>
      <c r="F2108" s="132" t="e">
        <f t="shared" ca="1" si="177"/>
        <v>#N/A</v>
      </c>
      <c r="J2108" s="132" t="e">
        <f t="shared" ca="1" si="178"/>
        <v>#N/A</v>
      </c>
      <c r="N2108" s="132" t="e">
        <f t="shared" ca="1" si="179"/>
        <v>#N/A</v>
      </c>
      <c r="S2108" s="132" t="e">
        <f t="shared" ca="1" si="180"/>
        <v>#N/A</v>
      </c>
    </row>
    <row r="2109" spans="1:21">
      <c r="A2109" s="130">
        <f t="shared" si="181"/>
        <v>36</v>
      </c>
      <c r="E2109" s="130">
        <v>8</v>
      </c>
      <c r="F2109" s="132" t="e">
        <f t="shared" ca="1" si="177"/>
        <v>#N/A</v>
      </c>
      <c r="J2109" s="132" t="e">
        <f t="shared" ca="1" si="178"/>
        <v>#N/A</v>
      </c>
      <c r="N2109" s="132" t="e">
        <f t="shared" ca="1" si="179"/>
        <v>#N/A</v>
      </c>
      <c r="S2109" s="132" t="e">
        <f t="shared" ca="1" si="180"/>
        <v>#N/A</v>
      </c>
    </row>
    <row r="2110" spans="1:21">
      <c r="A2110" s="130">
        <f t="shared" si="181"/>
        <v>36</v>
      </c>
      <c r="E2110" s="130">
        <v>9</v>
      </c>
      <c r="F2110" s="132" t="e">
        <f t="shared" ca="1" si="177"/>
        <v>#N/A</v>
      </c>
      <c r="J2110" s="132" t="e">
        <f t="shared" ca="1" si="178"/>
        <v>#N/A</v>
      </c>
      <c r="N2110" s="132" t="e">
        <f t="shared" ca="1" si="179"/>
        <v>#N/A</v>
      </c>
      <c r="S2110" s="132" t="e">
        <f t="shared" ca="1" si="180"/>
        <v>#N/A</v>
      </c>
    </row>
    <row r="2111" spans="1:21">
      <c r="A2111" s="130">
        <f t="shared" si="181"/>
        <v>36</v>
      </c>
      <c r="E2111" s="130">
        <v>10</v>
      </c>
      <c r="F2111" s="132" t="e">
        <f t="shared" ca="1" si="177"/>
        <v>#N/A</v>
      </c>
      <c r="N2111" s="132" t="e">
        <f t="shared" ca="1" si="179"/>
        <v>#N/A</v>
      </c>
      <c r="S2111" s="132" t="e">
        <f t="shared" ca="1" si="180"/>
        <v>#N/A</v>
      </c>
    </row>
    <row r="2112" spans="1:21">
      <c r="A2112" s="130">
        <f t="shared" si="181"/>
        <v>36</v>
      </c>
      <c r="E2112" s="130">
        <v>11</v>
      </c>
      <c r="F2112" s="132" t="e">
        <f t="shared" ca="1" si="177"/>
        <v>#N/A</v>
      </c>
      <c r="N2112" s="132" t="e">
        <f t="shared" ca="1" si="179"/>
        <v>#N/A</v>
      </c>
      <c r="S2112" s="132" t="e">
        <f t="shared" ca="1" si="180"/>
        <v>#N/A</v>
      </c>
    </row>
    <row r="2113" spans="1:19">
      <c r="A2113" s="130">
        <f t="shared" si="181"/>
        <v>36</v>
      </c>
      <c r="E2113" s="130">
        <v>12</v>
      </c>
      <c r="F2113" s="132" t="e">
        <f t="shared" ca="1" si="177"/>
        <v>#N/A</v>
      </c>
      <c r="N2113" s="132" t="e">
        <f t="shared" ca="1" si="179"/>
        <v>#N/A</v>
      </c>
      <c r="S2113" s="132" t="e">
        <f t="shared" ca="1" si="180"/>
        <v>#N/A</v>
      </c>
    </row>
    <row r="2114" spans="1:19">
      <c r="A2114" s="130">
        <f t="shared" si="181"/>
        <v>36</v>
      </c>
      <c r="E2114" s="130">
        <v>13</v>
      </c>
      <c r="F2114" s="132" t="e">
        <f t="shared" ca="1" si="177"/>
        <v>#N/A</v>
      </c>
      <c r="N2114" s="132" t="e">
        <f t="shared" ca="1" si="179"/>
        <v>#N/A</v>
      </c>
      <c r="S2114" s="132" t="e">
        <f t="shared" ca="1" si="180"/>
        <v>#N/A</v>
      </c>
    </row>
    <row r="2115" spans="1:19">
      <c r="A2115" s="130">
        <f t="shared" si="181"/>
        <v>36</v>
      </c>
      <c r="E2115" s="130">
        <v>14</v>
      </c>
      <c r="F2115" s="132" t="e">
        <f t="shared" ca="1" si="177"/>
        <v>#N/A</v>
      </c>
      <c r="N2115" s="132" t="e">
        <f t="shared" ca="1" si="179"/>
        <v>#N/A</v>
      </c>
      <c r="S2115" s="132" t="e">
        <f t="shared" ca="1" si="180"/>
        <v>#N/A</v>
      </c>
    </row>
    <row r="2116" spans="1:19">
      <c r="A2116" s="130">
        <f t="shared" si="181"/>
        <v>36</v>
      </c>
      <c r="E2116" s="130">
        <v>15</v>
      </c>
      <c r="F2116" s="132" t="e">
        <f t="shared" ca="1" si="177"/>
        <v>#N/A</v>
      </c>
      <c r="N2116" s="132" t="e">
        <f t="shared" ca="1" si="179"/>
        <v>#N/A</v>
      </c>
      <c r="S2116" s="132" t="e">
        <f t="shared" ca="1" si="180"/>
        <v>#N/A</v>
      </c>
    </row>
    <row r="2117" spans="1:19">
      <c r="A2117" s="130">
        <f t="shared" si="181"/>
        <v>36</v>
      </c>
      <c r="E2117" s="130">
        <v>16</v>
      </c>
      <c r="F2117" s="132" t="e">
        <f t="shared" ca="1" si="177"/>
        <v>#N/A</v>
      </c>
      <c r="N2117" s="132" t="e">
        <f t="shared" ca="1" si="179"/>
        <v>#N/A</v>
      </c>
      <c r="S2117" s="132" t="e">
        <f t="shared" ca="1" si="180"/>
        <v>#N/A</v>
      </c>
    </row>
    <row r="2118" spans="1:19">
      <c r="A2118" s="130">
        <f t="shared" si="181"/>
        <v>36</v>
      </c>
      <c r="E2118" s="130">
        <v>17</v>
      </c>
      <c r="F2118" s="132" t="e">
        <f t="shared" ca="1" si="177"/>
        <v>#N/A</v>
      </c>
      <c r="N2118" s="132" t="e">
        <f t="shared" ca="1" si="179"/>
        <v>#N/A</v>
      </c>
      <c r="S2118" s="132" t="e">
        <f t="shared" ca="1" si="180"/>
        <v>#N/A</v>
      </c>
    </row>
    <row r="2119" spans="1:19">
      <c r="A2119" s="130">
        <f t="shared" si="181"/>
        <v>36</v>
      </c>
      <c r="E2119" s="130">
        <v>18</v>
      </c>
      <c r="F2119" s="132" t="e">
        <f t="shared" ca="1" si="177"/>
        <v>#N/A</v>
      </c>
      <c r="N2119" s="132" t="e">
        <f t="shared" ca="1" si="179"/>
        <v>#N/A</v>
      </c>
      <c r="S2119" s="132" t="e">
        <f t="shared" ca="1" si="180"/>
        <v>#N/A</v>
      </c>
    </row>
    <row r="2120" spans="1:19">
      <c r="A2120" s="130">
        <f t="shared" si="181"/>
        <v>36</v>
      </c>
      <c r="E2120" s="130">
        <v>19</v>
      </c>
      <c r="F2120" s="132" t="e">
        <f t="shared" ca="1" si="177"/>
        <v>#N/A</v>
      </c>
      <c r="N2120" s="132" t="e">
        <f t="shared" ca="1" si="179"/>
        <v>#N/A</v>
      </c>
      <c r="S2120" s="132" t="e">
        <f t="shared" ca="1" si="180"/>
        <v>#N/A</v>
      </c>
    </row>
    <row r="2121" spans="1:19">
      <c r="A2121" s="130">
        <f t="shared" si="181"/>
        <v>36</v>
      </c>
      <c r="E2121" s="130">
        <v>20</v>
      </c>
      <c r="F2121" s="132" t="e">
        <f t="shared" ca="1" si="177"/>
        <v>#N/A</v>
      </c>
      <c r="N2121" s="132" t="e">
        <f t="shared" ca="1" si="179"/>
        <v>#N/A</v>
      </c>
      <c r="S2121" s="132" t="e">
        <f t="shared" ca="1" si="180"/>
        <v>#N/A</v>
      </c>
    </row>
    <row r="2122" spans="1:19">
      <c r="A2122" s="130">
        <f t="shared" si="181"/>
        <v>36</v>
      </c>
      <c r="E2122" s="130">
        <v>21</v>
      </c>
      <c r="F2122" s="132" t="e">
        <f t="shared" ca="1" si="177"/>
        <v>#N/A</v>
      </c>
      <c r="N2122" s="132" t="e">
        <f t="shared" ca="1" si="179"/>
        <v>#N/A</v>
      </c>
      <c r="S2122" s="132" t="e">
        <f t="shared" ca="1" si="180"/>
        <v>#N/A</v>
      </c>
    </row>
    <row r="2123" spans="1:19">
      <c r="A2123" s="130">
        <f t="shared" si="181"/>
        <v>36</v>
      </c>
      <c r="E2123" s="130">
        <v>22</v>
      </c>
      <c r="F2123" s="132" t="e">
        <f t="shared" ca="1" si="177"/>
        <v>#N/A</v>
      </c>
      <c r="N2123" s="132" t="e">
        <f t="shared" ca="1" si="179"/>
        <v>#N/A</v>
      </c>
      <c r="S2123" s="132" t="e">
        <f t="shared" ca="1" si="180"/>
        <v>#N/A</v>
      </c>
    </row>
    <row r="2124" spans="1:19">
      <c r="A2124" s="130">
        <f t="shared" si="181"/>
        <v>36</v>
      </c>
      <c r="E2124" s="130">
        <v>23</v>
      </c>
      <c r="F2124" s="132" t="e">
        <f t="shared" ca="1" si="177"/>
        <v>#N/A</v>
      </c>
      <c r="N2124" s="132" t="e">
        <f t="shared" ca="1" si="179"/>
        <v>#N/A</v>
      </c>
      <c r="S2124" s="132" t="e">
        <f t="shared" ca="1" si="180"/>
        <v>#N/A</v>
      </c>
    </row>
    <row r="2125" spans="1:19">
      <c r="A2125" s="130">
        <f t="shared" si="181"/>
        <v>36</v>
      </c>
      <c r="E2125" s="130">
        <v>24</v>
      </c>
      <c r="S2125" s="132" t="e">
        <f t="shared" ca="1" si="180"/>
        <v>#N/A</v>
      </c>
    </row>
    <row r="2126" spans="1:19">
      <c r="A2126" s="130">
        <f t="shared" si="181"/>
        <v>36</v>
      </c>
      <c r="E2126" s="130">
        <v>25</v>
      </c>
      <c r="S2126" s="132" t="e">
        <f t="shared" ca="1" si="180"/>
        <v>#N/A</v>
      </c>
    </row>
    <row r="2127" spans="1:19">
      <c r="A2127" s="130">
        <f t="shared" si="181"/>
        <v>36</v>
      </c>
      <c r="E2127" s="130">
        <v>26</v>
      </c>
      <c r="S2127" s="132" t="e">
        <f t="shared" ca="1" si="180"/>
        <v>#N/A</v>
      </c>
    </row>
    <row r="2128" spans="1:19">
      <c r="A2128" s="130">
        <f t="shared" si="181"/>
        <v>36</v>
      </c>
      <c r="E2128" s="130">
        <v>27</v>
      </c>
      <c r="S2128" s="132" t="e">
        <f t="shared" ca="1" si="180"/>
        <v>#N/A</v>
      </c>
    </row>
    <row r="2129" spans="1:19">
      <c r="A2129" s="130">
        <f t="shared" si="181"/>
        <v>36</v>
      </c>
      <c r="E2129" s="130">
        <v>28</v>
      </c>
      <c r="S2129" s="132" t="e">
        <f t="shared" ca="1" si="180"/>
        <v>#N/A</v>
      </c>
    </row>
    <row r="2130" spans="1:19">
      <c r="A2130" s="130">
        <f t="shared" si="181"/>
        <v>36</v>
      </c>
      <c r="E2130" s="130">
        <v>29</v>
      </c>
      <c r="S2130" s="132" t="e">
        <f t="shared" ca="1" si="180"/>
        <v>#N/A</v>
      </c>
    </row>
    <row r="2131" spans="1:19">
      <c r="A2131" s="130">
        <f t="shared" si="181"/>
        <v>36</v>
      </c>
      <c r="E2131" s="130">
        <v>30</v>
      </c>
      <c r="S2131" s="132" t="e">
        <f t="shared" ca="1" si="180"/>
        <v>#N/A</v>
      </c>
    </row>
    <row r="2132" spans="1:19">
      <c r="A2132" s="130">
        <f t="shared" si="181"/>
        <v>36</v>
      </c>
      <c r="E2132" s="130">
        <v>31</v>
      </c>
      <c r="S2132" s="132" t="e">
        <f t="shared" ca="1" si="180"/>
        <v>#N/A</v>
      </c>
    </row>
    <row r="2133" spans="1:19">
      <c r="A2133" s="130">
        <f t="shared" si="181"/>
        <v>36</v>
      </c>
      <c r="E2133" s="130">
        <v>32</v>
      </c>
      <c r="S2133" s="132" t="e">
        <f t="shared" ca="1" si="180"/>
        <v>#N/A</v>
      </c>
    </row>
    <row r="2134" spans="1:19">
      <c r="A2134" s="130">
        <f t="shared" si="181"/>
        <v>36</v>
      </c>
      <c r="E2134" s="130">
        <v>33</v>
      </c>
      <c r="S2134" s="132" t="e">
        <f t="shared" ca="1" si="180"/>
        <v>#N/A</v>
      </c>
    </row>
    <row r="2135" spans="1:19">
      <c r="A2135" s="130">
        <f t="shared" si="181"/>
        <v>36</v>
      </c>
      <c r="E2135" s="130">
        <v>34</v>
      </c>
      <c r="S2135" s="132" t="e">
        <f t="shared" ca="1" si="180"/>
        <v>#N/A</v>
      </c>
    </row>
    <row r="2136" spans="1:19">
      <c r="A2136" s="130">
        <f t="shared" si="181"/>
        <v>36</v>
      </c>
      <c r="E2136" s="130">
        <v>35</v>
      </c>
      <c r="S2136" s="132" t="e">
        <f t="shared" ca="1" si="180"/>
        <v>#N/A</v>
      </c>
    </row>
    <row r="2137" spans="1:19">
      <c r="A2137" s="130">
        <f t="shared" si="181"/>
        <v>36</v>
      </c>
      <c r="E2137" s="130">
        <v>36</v>
      </c>
      <c r="S2137" s="132" t="e">
        <f t="shared" ca="1" si="180"/>
        <v>#N/A</v>
      </c>
    </row>
    <row r="2138" spans="1:19">
      <c r="A2138" s="130">
        <f t="shared" si="181"/>
        <v>36</v>
      </c>
      <c r="E2138" s="130">
        <v>37</v>
      </c>
      <c r="S2138" s="132" t="e">
        <f t="shared" ca="1" si="180"/>
        <v>#N/A</v>
      </c>
    </row>
    <row r="2139" spans="1:19">
      <c r="A2139" s="130">
        <f t="shared" si="181"/>
        <v>36</v>
      </c>
      <c r="E2139" s="130">
        <v>38</v>
      </c>
      <c r="S2139" s="132" t="e">
        <f t="shared" ca="1" si="180"/>
        <v>#N/A</v>
      </c>
    </row>
    <row r="2140" spans="1:19">
      <c r="A2140" s="130">
        <f t="shared" si="181"/>
        <v>36</v>
      </c>
      <c r="E2140" s="130">
        <v>39</v>
      </c>
      <c r="S2140" s="132" t="e">
        <f t="shared" ca="1" si="180"/>
        <v>#N/A</v>
      </c>
    </row>
    <row r="2141" spans="1:19">
      <c r="A2141" s="130">
        <f t="shared" si="181"/>
        <v>36</v>
      </c>
      <c r="E2141" s="130">
        <v>40</v>
      </c>
      <c r="S2141" s="132" t="e">
        <f t="shared" ca="1" si="180"/>
        <v>#N/A</v>
      </c>
    </row>
    <row r="2142" spans="1:19">
      <c r="A2142" s="130">
        <f t="shared" si="181"/>
        <v>36</v>
      </c>
      <c r="E2142" s="130">
        <v>41</v>
      </c>
      <c r="S2142" s="132" t="e">
        <f t="shared" ca="1" si="180"/>
        <v>#N/A</v>
      </c>
    </row>
    <row r="2143" spans="1:19">
      <c r="A2143" s="130">
        <f t="shared" si="181"/>
        <v>36</v>
      </c>
      <c r="E2143" s="130">
        <v>42</v>
      </c>
      <c r="S2143" s="132" t="e">
        <f t="shared" ca="1" si="180"/>
        <v>#N/A</v>
      </c>
    </row>
    <row r="2144" spans="1:19">
      <c r="A2144" s="130">
        <f t="shared" si="181"/>
        <v>36</v>
      </c>
      <c r="E2144" s="130">
        <v>43</v>
      </c>
      <c r="S2144" s="132" t="e">
        <f t="shared" ca="1" si="180"/>
        <v>#N/A</v>
      </c>
    </row>
    <row r="2145" spans="1:19">
      <c r="A2145" s="130">
        <f t="shared" si="181"/>
        <v>36</v>
      </c>
      <c r="E2145" s="130">
        <v>44</v>
      </c>
      <c r="S2145" s="132" t="e">
        <f t="shared" ca="1" si="180"/>
        <v>#N/A</v>
      </c>
    </row>
    <row r="2146" spans="1:19">
      <c r="A2146" s="130">
        <f t="shared" si="181"/>
        <v>36</v>
      </c>
      <c r="E2146" s="130">
        <v>45</v>
      </c>
      <c r="S2146" s="132" t="e">
        <f t="shared" ca="1" si="180"/>
        <v>#N/A</v>
      </c>
    </row>
    <row r="2147" spans="1:19">
      <c r="A2147" s="130">
        <f t="shared" si="181"/>
        <v>36</v>
      </c>
      <c r="E2147" s="130">
        <v>46</v>
      </c>
      <c r="S2147" s="132" t="e">
        <f t="shared" ca="1" si="180"/>
        <v>#N/A</v>
      </c>
    </row>
    <row r="2148" spans="1:19">
      <c r="A2148" s="130">
        <f t="shared" si="181"/>
        <v>36</v>
      </c>
      <c r="E2148" s="130">
        <v>47</v>
      </c>
      <c r="S2148" s="132" t="e">
        <f t="shared" ca="1" si="180"/>
        <v>#N/A</v>
      </c>
    </row>
    <row r="2149" spans="1:19">
      <c r="A2149" s="130">
        <f t="shared" si="181"/>
        <v>36</v>
      </c>
      <c r="E2149" s="130">
        <v>48</v>
      </c>
      <c r="S2149" s="132" t="e">
        <f t="shared" ca="1" si="180"/>
        <v>#N/A</v>
      </c>
    </row>
    <row r="2150" spans="1:19">
      <c r="A2150" s="130">
        <f t="shared" si="181"/>
        <v>36</v>
      </c>
      <c r="E2150" s="130">
        <v>49</v>
      </c>
      <c r="S2150" s="132" t="e">
        <f t="shared" ca="1" si="180"/>
        <v>#N/A</v>
      </c>
    </row>
    <row r="2151" spans="1:19">
      <c r="A2151" s="130">
        <f t="shared" si="181"/>
        <v>36</v>
      </c>
      <c r="E2151" s="130">
        <v>50</v>
      </c>
      <c r="S2151" s="132" t="e">
        <f t="shared" ca="1" si="180"/>
        <v>#N/A</v>
      </c>
    </row>
    <row r="2152" spans="1:19">
      <c r="A2152" s="130">
        <f t="shared" si="181"/>
        <v>36</v>
      </c>
      <c r="E2152" s="130">
        <v>51</v>
      </c>
      <c r="S2152" s="132" t="e">
        <f t="shared" ca="1" si="180"/>
        <v>#N/A</v>
      </c>
    </row>
    <row r="2153" spans="1:19">
      <c r="A2153" s="130">
        <f t="shared" si="181"/>
        <v>36</v>
      </c>
      <c r="E2153" s="130">
        <v>52</v>
      </c>
      <c r="S2153" s="132" t="e">
        <f t="shared" ca="1" si="180"/>
        <v>#N/A</v>
      </c>
    </row>
    <row r="2162" spans="1:21">
      <c r="A2162" s="130">
        <f>(ROW()+58)/60</f>
        <v>37</v>
      </c>
      <c r="B2162" s="131">
        <f ca="1">INDIRECT("select!E"&amp;TEXT($B$1+A2162,"#"))</f>
        <v>0</v>
      </c>
      <c r="C2162" s="130" t="e">
        <f ca="1">VLOOKUP(B2162,$A$3181:$D$3190,4,0)</f>
        <v>#N/A</v>
      </c>
      <c r="D2162" s="130" t="e">
        <f ca="1">VLOOKUP(B2162,$A$3181:$D$3190,3,0)</f>
        <v>#N/A</v>
      </c>
      <c r="E2162" s="130">
        <v>1</v>
      </c>
      <c r="F2162" s="132" t="e">
        <f t="shared" ref="F2162:F2184" ca="1" si="182">IF(E2162&lt;=INDIRECT("D$"&amp;TEXT(ROW()-E2162+1,"#")),INDIRECT("E$"&amp;TEXT($F$1+INDIRECT("C$"&amp;TEXT(ROW()-E2162+1,"#"))+E2162-1,"#")),"")</f>
        <v>#N/A</v>
      </c>
      <c r="G2162" s="131">
        <f ca="1">INDIRECT("select!G"&amp;TEXT($B$1+A2162,"#"))</f>
        <v>0</v>
      </c>
      <c r="H2162" s="130" t="e">
        <f ca="1">VLOOKUP(G2162,E$3181:G$3219,3,0)</f>
        <v>#N/A</v>
      </c>
      <c r="I2162" s="130" t="e">
        <f ca="1">VLOOKUP(G2162,E$3181:G$3219,2,0)</f>
        <v>#N/A</v>
      </c>
      <c r="J2162" s="132" t="e">
        <f t="shared" ref="J2162:J2170" ca="1" si="183">IF(E2162&lt;=INDIRECT("I$"&amp;TEXT(ROW()-E2162+1,"#")),INDIRECT("H$"&amp;TEXT($F$1+INDIRECT("H$"&amp;TEXT(ROW()-E2162+1,"#"))+E2162-1,"#")),"")</f>
        <v>#N/A</v>
      </c>
      <c r="K2162" s="133">
        <f ca="1">INDIRECT("select!H"&amp;TEXT($B$1+A2162,"#"))</f>
        <v>0</v>
      </c>
      <c r="L2162" s="130" t="e">
        <f ca="1">VLOOKUP(K2162,H$3181:J$3287,3,0)</f>
        <v>#N/A</v>
      </c>
      <c r="M2162" s="130" t="e">
        <f ca="1">VLOOKUP(K2162,H$3181:J$3287,2,0)</f>
        <v>#N/A</v>
      </c>
      <c r="N2162" s="132" t="e">
        <f t="shared" ref="N2162:N2184" ca="1" si="184">IF(E2162&lt;=INDIRECT("M$"&amp;TEXT(ROW()-E2162+1,"#")),INDIRECT("K$"&amp;TEXT($F$1+INDIRECT("L$"&amp;TEXT(ROW()-E2162+1,"#"))+E2162-1,"#")),"")</f>
        <v>#N/A</v>
      </c>
      <c r="O2162" s="133">
        <f ca="1">INDIRECT("select!I"&amp;TEXT($B$1+A2162,"#"))</f>
        <v>0</v>
      </c>
      <c r="Q2162" s="130" t="e">
        <f ca="1">VLOOKUP(O2162,K$3181:O$3570,5,0)</f>
        <v>#N/A</v>
      </c>
      <c r="R2162" s="130" t="e">
        <f ca="1">VLOOKUP(O2162,K$3181:O$3570,4,0)</f>
        <v>#N/A</v>
      </c>
      <c r="S2162" s="132" t="e">
        <f t="shared" ref="S2162:S2213" ca="1" si="185">IF(E2162&lt;=INDIRECT("R$"&amp;TEXT(ROW()-E2162+1,"#")),INDIRECT("P$"&amp;TEXT($F$1+INDIRECT("Q$"&amp;TEXT(ROW()-E2162+1,"#"))+E2162-1,"#")),"")</f>
        <v>#N/A</v>
      </c>
      <c r="T2162" s="130" t="str">
        <f ca="1">IFERROR(VLOOKUP(O2162,K$3181:O$3570,2,0),"")</f>
        <v/>
      </c>
      <c r="U2162">
        <f ca="1">IFERROR(VLOOKUP(O2162,K$3181:O$3570,3,0),0)</f>
        <v>0</v>
      </c>
    </row>
    <row r="2163" spans="1:21">
      <c r="A2163" s="130">
        <f t="shared" ref="A2163:A2213" si="186">A2162</f>
        <v>37</v>
      </c>
      <c r="E2163" s="130">
        <v>2</v>
      </c>
      <c r="F2163" s="132" t="e">
        <f t="shared" ca="1" si="182"/>
        <v>#N/A</v>
      </c>
      <c r="J2163" s="132" t="e">
        <f t="shared" ca="1" si="183"/>
        <v>#N/A</v>
      </c>
      <c r="N2163" s="132" t="e">
        <f t="shared" ca="1" si="184"/>
        <v>#N/A</v>
      </c>
      <c r="S2163" s="132" t="e">
        <f t="shared" ca="1" si="185"/>
        <v>#N/A</v>
      </c>
    </row>
    <row r="2164" spans="1:21">
      <c r="A2164" s="130">
        <f t="shared" si="186"/>
        <v>37</v>
      </c>
      <c r="E2164" s="130">
        <v>3</v>
      </c>
      <c r="F2164" s="132" t="e">
        <f t="shared" ca="1" si="182"/>
        <v>#N/A</v>
      </c>
      <c r="J2164" s="132" t="e">
        <f t="shared" ca="1" si="183"/>
        <v>#N/A</v>
      </c>
      <c r="N2164" s="132" t="e">
        <f t="shared" ca="1" si="184"/>
        <v>#N/A</v>
      </c>
      <c r="S2164" s="132" t="e">
        <f t="shared" ca="1" si="185"/>
        <v>#N/A</v>
      </c>
    </row>
    <row r="2165" spans="1:21">
      <c r="A2165" s="130">
        <f t="shared" si="186"/>
        <v>37</v>
      </c>
      <c r="E2165" s="130">
        <v>4</v>
      </c>
      <c r="F2165" s="132" t="e">
        <f t="shared" ca="1" si="182"/>
        <v>#N/A</v>
      </c>
      <c r="J2165" s="132" t="e">
        <f t="shared" ca="1" si="183"/>
        <v>#N/A</v>
      </c>
      <c r="N2165" s="132" t="e">
        <f t="shared" ca="1" si="184"/>
        <v>#N/A</v>
      </c>
      <c r="S2165" s="132" t="e">
        <f t="shared" ca="1" si="185"/>
        <v>#N/A</v>
      </c>
    </row>
    <row r="2166" spans="1:21">
      <c r="A2166" s="130">
        <f t="shared" si="186"/>
        <v>37</v>
      </c>
      <c r="E2166" s="130">
        <v>5</v>
      </c>
      <c r="F2166" s="132" t="e">
        <f t="shared" ca="1" si="182"/>
        <v>#N/A</v>
      </c>
      <c r="J2166" s="132" t="e">
        <f t="shared" ca="1" si="183"/>
        <v>#N/A</v>
      </c>
      <c r="N2166" s="132" t="e">
        <f t="shared" ca="1" si="184"/>
        <v>#N/A</v>
      </c>
      <c r="S2166" s="132" t="e">
        <f t="shared" ca="1" si="185"/>
        <v>#N/A</v>
      </c>
    </row>
    <row r="2167" spans="1:21">
      <c r="A2167" s="130">
        <f t="shared" si="186"/>
        <v>37</v>
      </c>
      <c r="E2167" s="130">
        <v>6</v>
      </c>
      <c r="F2167" s="132" t="e">
        <f t="shared" ca="1" si="182"/>
        <v>#N/A</v>
      </c>
      <c r="J2167" s="132" t="e">
        <f t="shared" ca="1" si="183"/>
        <v>#N/A</v>
      </c>
      <c r="N2167" s="132" t="e">
        <f t="shared" ca="1" si="184"/>
        <v>#N/A</v>
      </c>
      <c r="S2167" s="132" t="e">
        <f t="shared" ca="1" si="185"/>
        <v>#N/A</v>
      </c>
    </row>
    <row r="2168" spans="1:21">
      <c r="A2168" s="130">
        <f t="shared" si="186"/>
        <v>37</v>
      </c>
      <c r="E2168" s="130">
        <v>7</v>
      </c>
      <c r="F2168" s="132" t="e">
        <f t="shared" ca="1" si="182"/>
        <v>#N/A</v>
      </c>
      <c r="J2168" s="132" t="e">
        <f t="shared" ca="1" si="183"/>
        <v>#N/A</v>
      </c>
      <c r="N2168" s="132" t="e">
        <f t="shared" ca="1" si="184"/>
        <v>#N/A</v>
      </c>
      <c r="S2168" s="132" t="e">
        <f t="shared" ca="1" si="185"/>
        <v>#N/A</v>
      </c>
    </row>
    <row r="2169" spans="1:21">
      <c r="A2169" s="130">
        <f t="shared" si="186"/>
        <v>37</v>
      </c>
      <c r="E2169" s="130">
        <v>8</v>
      </c>
      <c r="F2169" s="132" t="e">
        <f t="shared" ca="1" si="182"/>
        <v>#N/A</v>
      </c>
      <c r="J2169" s="132" t="e">
        <f t="shared" ca="1" si="183"/>
        <v>#N/A</v>
      </c>
      <c r="N2169" s="132" t="e">
        <f t="shared" ca="1" si="184"/>
        <v>#N/A</v>
      </c>
      <c r="S2169" s="132" t="e">
        <f t="shared" ca="1" si="185"/>
        <v>#N/A</v>
      </c>
    </row>
    <row r="2170" spans="1:21">
      <c r="A2170" s="130">
        <f t="shared" si="186"/>
        <v>37</v>
      </c>
      <c r="E2170" s="130">
        <v>9</v>
      </c>
      <c r="F2170" s="132" t="e">
        <f t="shared" ca="1" si="182"/>
        <v>#N/A</v>
      </c>
      <c r="J2170" s="132" t="e">
        <f t="shared" ca="1" si="183"/>
        <v>#N/A</v>
      </c>
      <c r="N2170" s="132" t="e">
        <f t="shared" ca="1" si="184"/>
        <v>#N/A</v>
      </c>
      <c r="S2170" s="132" t="e">
        <f t="shared" ca="1" si="185"/>
        <v>#N/A</v>
      </c>
    </row>
    <row r="2171" spans="1:21">
      <c r="A2171" s="130">
        <f t="shared" si="186"/>
        <v>37</v>
      </c>
      <c r="E2171" s="130">
        <v>10</v>
      </c>
      <c r="F2171" s="132" t="e">
        <f t="shared" ca="1" si="182"/>
        <v>#N/A</v>
      </c>
      <c r="N2171" s="132" t="e">
        <f t="shared" ca="1" si="184"/>
        <v>#N/A</v>
      </c>
      <c r="S2171" s="132" t="e">
        <f t="shared" ca="1" si="185"/>
        <v>#N/A</v>
      </c>
    </row>
    <row r="2172" spans="1:21">
      <c r="A2172" s="130">
        <f t="shared" si="186"/>
        <v>37</v>
      </c>
      <c r="E2172" s="130">
        <v>11</v>
      </c>
      <c r="F2172" s="132" t="e">
        <f t="shared" ca="1" si="182"/>
        <v>#N/A</v>
      </c>
      <c r="N2172" s="132" t="e">
        <f t="shared" ca="1" si="184"/>
        <v>#N/A</v>
      </c>
      <c r="S2172" s="132" t="e">
        <f t="shared" ca="1" si="185"/>
        <v>#N/A</v>
      </c>
    </row>
    <row r="2173" spans="1:21">
      <c r="A2173" s="130">
        <f t="shared" si="186"/>
        <v>37</v>
      </c>
      <c r="E2173" s="130">
        <v>12</v>
      </c>
      <c r="F2173" s="132" t="e">
        <f t="shared" ca="1" si="182"/>
        <v>#N/A</v>
      </c>
      <c r="N2173" s="132" t="e">
        <f t="shared" ca="1" si="184"/>
        <v>#N/A</v>
      </c>
      <c r="S2173" s="132" t="e">
        <f t="shared" ca="1" si="185"/>
        <v>#N/A</v>
      </c>
    </row>
    <row r="2174" spans="1:21">
      <c r="A2174" s="130">
        <f t="shared" si="186"/>
        <v>37</v>
      </c>
      <c r="E2174" s="130">
        <v>13</v>
      </c>
      <c r="F2174" s="132" t="e">
        <f t="shared" ca="1" si="182"/>
        <v>#N/A</v>
      </c>
      <c r="N2174" s="132" t="e">
        <f t="shared" ca="1" si="184"/>
        <v>#N/A</v>
      </c>
      <c r="S2174" s="132" t="e">
        <f t="shared" ca="1" si="185"/>
        <v>#N/A</v>
      </c>
    </row>
    <row r="2175" spans="1:21">
      <c r="A2175" s="130">
        <f t="shared" si="186"/>
        <v>37</v>
      </c>
      <c r="E2175" s="130">
        <v>14</v>
      </c>
      <c r="F2175" s="132" t="e">
        <f t="shared" ca="1" si="182"/>
        <v>#N/A</v>
      </c>
      <c r="N2175" s="132" t="e">
        <f t="shared" ca="1" si="184"/>
        <v>#N/A</v>
      </c>
      <c r="S2175" s="132" t="e">
        <f t="shared" ca="1" si="185"/>
        <v>#N/A</v>
      </c>
    </row>
    <row r="2176" spans="1:21">
      <c r="A2176" s="130">
        <f t="shared" si="186"/>
        <v>37</v>
      </c>
      <c r="E2176" s="130">
        <v>15</v>
      </c>
      <c r="F2176" s="132" t="e">
        <f t="shared" ca="1" si="182"/>
        <v>#N/A</v>
      </c>
      <c r="N2176" s="132" t="e">
        <f t="shared" ca="1" si="184"/>
        <v>#N/A</v>
      </c>
      <c r="S2176" s="132" t="e">
        <f t="shared" ca="1" si="185"/>
        <v>#N/A</v>
      </c>
    </row>
    <row r="2177" spans="1:19">
      <c r="A2177" s="130">
        <f t="shared" si="186"/>
        <v>37</v>
      </c>
      <c r="E2177" s="130">
        <v>16</v>
      </c>
      <c r="F2177" s="132" t="e">
        <f t="shared" ca="1" si="182"/>
        <v>#N/A</v>
      </c>
      <c r="N2177" s="132" t="e">
        <f t="shared" ca="1" si="184"/>
        <v>#N/A</v>
      </c>
      <c r="S2177" s="132" t="e">
        <f t="shared" ca="1" si="185"/>
        <v>#N/A</v>
      </c>
    </row>
    <row r="2178" spans="1:19">
      <c r="A2178" s="130">
        <f t="shared" si="186"/>
        <v>37</v>
      </c>
      <c r="E2178" s="130">
        <v>17</v>
      </c>
      <c r="F2178" s="132" t="e">
        <f t="shared" ca="1" si="182"/>
        <v>#N/A</v>
      </c>
      <c r="N2178" s="132" t="e">
        <f t="shared" ca="1" si="184"/>
        <v>#N/A</v>
      </c>
      <c r="S2178" s="132" t="e">
        <f t="shared" ca="1" si="185"/>
        <v>#N/A</v>
      </c>
    </row>
    <row r="2179" spans="1:19">
      <c r="A2179" s="130">
        <f t="shared" si="186"/>
        <v>37</v>
      </c>
      <c r="E2179" s="130">
        <v>18</v>
      </c>
      <c r="F2179" s="132" t="e">
        <f t="shared" ca="1" si="182"/>
        <v>#N/A</v>
      </c>
      <c r="N2179" s="132" t="e">
        <f t="shared" ca="1" si="184"/>
        <v>#N/A</v>
      </c>
      <c r="S2179" s="132" t="e">
        <f t="shared" ca="1" si="185"/>
        <v>#N/A</v>
      </c>
    </row>
    <row r="2180" spans="1:19">
      <c r="A2180" s="130">
        <f t="shared" si="186"/>
        <v>37</v>
      </c>
      <c r="E2180" s="130">
        <v>19</v>
      </c>
      <c r="F2180" s="132" t="e">
        <f t="shared" ca="1" si="182"/>
        <v>#N/A</v>
      </c>
      <c r="N2180" s="132" t="e">
        <f t="shared" ca="1" si="184"/>
        <v>#N/A</v>
      </c>
      <c r="S2180" s="132" t="e">
        <f t="shared" ca="1" si="185"/>
        <v>#N/A</v>
      </c>
    </row>
    <row r="2181" spans="1:19">
      <c r="A2181" s="130">
        <f t="shared" si="186"/>
        <v>37</v>
      </c>
      <c r="E2181" s="130">
        <v>20</v>
      </c>
      <c r="F2181" s="132" t="e">
        <f t="shared" ca="1" si="182"/>
        <v>#N/A</v>
      </c>
      <c r="N2181" s="132" t="e">
        <f t="shared" ca="1" si="184"/>
        <v>#N/A</v>
      </c>
      <c r="S2181" s="132" t="e">
        <f t="shared" ca="1" si="185"/>
        <v>#N/A</v>
      </c>
    </row>
    <row r="2182" spans="1:19">
      <c r="A2182" s="130">
        <f t="shared" si="186"/>
        <v>37</v>
      </c>
      <c r="E2182" s="130">
        <v>21</v>
      </c>
      <c r="F2182" s="132" t="e">
        <f t="shared" ca="1" si="182"/>
        <v>#N/A</v>
      </c>
      <c r="N2182" s="132" t="e">
        <f t="shared" ca="1" si="184"/>
        <v>#N/A</v>
      </c>
      <c r="S2182" s="132" t="e">
        <f t="shared" ca="1" si="185"/>
        <v>#N/A</v>
      </c>
    </row>
    <row r="2183" spans="1:19">
      <c r="A2183" s="130">
        <f t="shared" si="186"/>
        <v>37</v>
      </c>
      <c r="E2183" s="130">
        <v>22</v>
      </c>
      <c r="F2183" s="132" t="e">
        <f t="shared" ca="1" si="182"/>
        <v>#N/A</v>
      </c>
      <c r="N2183" s="132" t="e">
        <f t="shared" ca="1" si="184"/>
        <v>#N/A</v>
      </c>
      <c r="S2183" s="132" t="e">
        <f t="shared" ca="1" si="185"/>
        <v>#N/A</v>
      </c>
    </row>
    <row r="2184" spans="1:19">
      <c r="A2184" s="130">
        <f t="shared" si="186"/>
        <v>37</v>
      </c>
      <c r="E2184" s="130">
        <v>23</v>
      </c>
      <c r="F2184" s="132" t="e">
        <f t="shared" ca="1" si="182"/>
        <v>#N/A</v>
      </c>
      <c r="N2184" s="132" t="e">
        <f t="shared" ca="1" si="184"/>
        <v>#N/A</v>
      </c>
      <c r="S2184" s="132" t="e">
        <f t="shared" ca="1" si="185"/>
        <v>#N/A</v>
      </c>
    </row>
    <row r="2185" spans="1:19">
      <c r="A2185" s="130">
        <f t="shared" si="186"/>
        <v>37</v>
      </c>
      <c r="E2185" s="130">
        <v>24</v>
      </c>
      <c r="S2185" s="132" t="e">
        <f t="shared" ca="1" si="185"/>
        <v>#N/A</v>
      </c>
    </row>
    <row r="2186" spans="1:19">
      <c r="A2186" s="130">
        <f t="shared" si="186"/>
        <v>37</v>
      </c>
      <c r="E2186" s="130">
        <v>25</v>
      </c>
      <c r="S2186" s="132" t="e">
        <f t="shared" ca="1" si="185"/>
        <v>#N/A</v>
      </c>
    </row>
    <row r="2187" spans="1:19">
      <c r="A2187" s="130">
        <f t="shared" si="186"/>
        <v>37</v>
      </c>
      <c r="E2187" s="130">
        <v>26</v>
      </c>
      <c r="S2187" s="132" t="e">
        <f t="shared" ca="1" si="185"/>
        <v>#N/A</v>
      </c>
    </row>
    <row r="2188" spans="1:19">
      <c r="A2188" s="130">
        <f t="shared" si="186"/>
        <v>37</v>
      </c>
      <c r="E2188" s="130">
        <v>27</v>
      </c>
      <c r="S2188" s="132" t="e">
        <f t="shared" ca="1" si="185"/>
        <v>#N/A</v>
      </c>
    </row>
    <row r="2189" spans="1:19">
      <c r="A2189" s="130">
        <f t="shared" si="186"/>
        <v>37</v>
      </c>
      <c r="E2189" s="130">
        <v>28</v>
      </c>
      <c r="S2189" s="132" t="e">
        <f t="shared" ca="1" si="185"/>
        <v>#N/A</v>
      </c>
    </row>
    <row r="2190" spans="1:19">
      <c r="A2190" s="130">
        <f t="shared" si="186"/>
        <v>37</v>
      </c>
      <c r="E2190" s="130">
        <v>29</v>
      </c>
      <c r="S2190" s="132" t="e">
        <f t="shared" ca="1" si="185"/>
        <v>#N/A</v>
      </c>
    </row>
    <row r="2191" spans="1:19">
      <c r="A2191" s="130">
        <f t="shared" si="186"/>
        <v>37</v>
      </c>
      <c r="E2191" s="130">
        <v>30</v>
      </c>
      <c r="S2191" s="132" t="e">
        <f t="shared" ca="1" si="185"/>
        <v>#N/A</v>
      </c>
    </row>
    <row r="2192" spans="1:19">
      <c r="A2192" s="130">
        <f t="shared" si="186"/>
        <v>37</v>
      </c>
      <c r="E2192" s="130">
        <v>31</v>
      </c>
      <c r="S2192" s="132" t="e">
        <f t="shared" ca="1" si="185"/>
        <v>#N/A</v>
      </c>
    </row>
    <row r="2193" spans="1:19">
      <c r="A2193" s="130">
        <f t="shared" si="186"/>
        <v>37</v>
      </c>
      <c r="E2193" s="130">
        <v>32</v>
      </c>
      <c r="S2193" s="132" t="e">
        <f t="shared" ca="1" si="185"/>
        <v>#N/A</v>
      </c>
    </row>
    <row r="2194" spans="1:19">
      <c r="A2194" s="130">
        <f t="shared" si="186"/>
        <v>37</v>
      </c>
      <c r="E2194" s="130">
        <v>33</v>
      </c>
      <c r="S2194" s="132" t="e">
        <f t="shared" ca="1" si="185"/>
        <v>#N/A</v>
      </c>
    </row>
    <row r="2195" spans="1:19">
      <c r="A2195" s="130">
        <f t="shared" si="186"/>
        <v>37</v>
      </c>
      <c r="E2195" s="130">
        <v>34</v>
      </c>
      <c r="S2195" s="132" t="e">
        <f t="shared" ca="1" si="185"/>
        <v>#N/A</v>
      </c>
    </row>
    <row r="2196" spans="1:19">
      <c r="A2196" s="130">
        <f t="shared" si="186"/>
        <v>37</v>
      </c>
      <c r="E2196" s="130">
        <v>35</v>
      </c>
      <c r="S2196" s="132" t="e">
        <f t="shared" ca="1" si="185"/>
        <v>#N/A</v>
      </c>
    </row>
    <row r="2197" spans="1:19">
      <c r="A2197" s="130">
        <f t="shared" si="186"/>
        <v>37</v>
      </c>
      <c r="E2197" s="130">
        <v>36</v>
      </c>
      <c r="S2197" s="132" t="e">
        <f t="shared" ca="1" si="185"/>
        <v>#N/A</v>
      </c>
    </row>
    <row r="2198" spans="1:19">
      <c r="A2198" s="130">
        <f t="shared" si="186"/>
        <v>37</v>
      </c>
      <c r="E2198" s="130">
        <v>37</v>
      </c>
      <c r="S2198" s="132" t="e">
        <f t="shared" ca="1" si="185"/>
        <v>#N/A</v>
      </c>
    </row>
    <row r="2199" spans="1:19">
      <c r="A2199" s="130">
        <f t="shared" si="186"/>
        <v>37</v>
      </c>
      <c r="E2199" s="130">
        <v>38</v>
      </c>
      <c r="S2199" s="132" t="e">
        <f t="shared" ca="1" si="185"/>
        <v>#N/A</v>
      </c>
    </row>
    <row r="2200" spans="1:19">
      <c r="A2200" s="130">
        <f t="shared" si="186"/>
        <v>37</v>
      </c>
      <c r="E2200" s="130">
        <v>39</v>
      </c>
      <c r="S2200" s="132" t="e">
        <f t="shared" ca="1" si="185"/>
        <v>#N/A</v>
      </c>
    </row>
    <row r="2201" spans="1:19">
      <c r="A2201" s="130">
        <f t="shared" si="186"/>
        <v>37</v>
      </c>
      <c r="E2201" s="130">
        <v>40</v>
      </c>
      <c r="S2201" s="132" t="e">
        <f t="shared" ca="1" si="185"/>
        <v>#N/A</v>
      </c>
    </row>
    <row r="2202" spans="1:19">
      <c r="A2202" s="130">
        <f t="shared" si="186"/>
        <v>37</v>
      </c>
      <c r="E2202" s="130">
        <v>41</v>
      </c>
      <c r="S2202" s="132" t="e">
        <f t="shared" ca="1" si="185"/>
        <v>#N/A</v>
      </c>
    </row>
    <row r="2203" spans="1:19">
      <c r="A2203" s="130">
        <f t="shared" si="186"/>
        <v>37</v>
      </c>
      <c r="E2203" s="130">
        <v>42</v>
      </c>
      <c r="S2203" s="132" t="e">
        <f t="shared" ca="1" si="185"/>
        <v>#N/A</v>
      </c>
    </row>
    <row r="2204" spans="1:19">
      <c r="A2204" s="130">
        <f t="shared" si="186"/>
        <v>37</v>
      </c>
      <c r="E2204" s="130">
        <v>43</v>
      </c>
      <c r="S2204" s="132" t="e">
        <f t="shared" ca="1" si="185"/>
        <v>#N/A</v>
      </c>
    </row>
    <row r="2205" spans="1:19">
      <c r="A2205" s="130">
        <f t="shared" si="186"/>
        <v>37</v>
      </c>
      <c r="E2205" s="130">
        <v>44</v>
      </c>
      <c r="S2205" s="132" t="e">
        <f t="shared" ca="1" si="185"/>
        <v>#N/A</v>
      </c>
    </row>
    <row r="2206" spans="1:19">
      <c r="A2206" s="130">
        <f t="shared" si="186"/>
        <v>37</v>
      </c>
      <c r="E2206" s="130">
        <v>45</v>
      </c>
      <c r="S2206" s="132" t="e">
        <f t="shared" ca="1" si="185"/>
        <v>#N/A</v>
      </c>
    </row>
    <row r="2207" spans="1:19">
      <c r="A2207" s="130">
        <f t="shared" si="186"/>
        <v>37</v>
      </c>
      <c r="E2207" s="130">
        <v>46</v>
      </c>
      <c r="S2207" s="132" t="e">
        <f t="shared" ca="1" si="185"/>
        <v>#N/A</v>
      </c>
    </row>
    <row r="2208" spans="1:19">
      <c r="A2208" s="130">
        <f t="shared" si="186"/>
        <v>37</v>
      </c>
      <c r="E2208" s="130">
        <v>47</v>
      </c>
      <c r="S2208" s="132" t="e">
        <f t="shared" ca="1" si="185"/>
        <v>#N/A</v>
      </c>
    </row>
    <row r="2209" spans="1:21">
      <c r="A2209" s="130">
        <f t="shared" si="186"/>
        <v>37</v>
      </c>
      <c r="E2209" s="130">
        <v>48</v>
      </c>
      <c r="S2209" s="132" t="e">
        <f t="shared" ca="1" si="185"/>
        <v>#N/A</v>
      </c>
    </row>
    <row r="2210" spans="1:21">
      <c r="A2210" s="130">
        <f t="shared" si="186"/>
        <v>37</v>
      </c>
      <c r="E2210" s="130">
        <v>49</v>
      </c>
      <c r="S2210" s="132" t="e">
        <f t="shared" ca="1" si="185"/>
        <v>#N/A</v>
      </c>
    </row>
    <row r="2211" spans="1:21">
      <c r="A2211" s="130">
        <f t="shared" si="186"/>
        <v>37</v>
      </c>
      <c r="E2211" s="130">
        <v>50</v>
      </c>
      <c r="S2211" s="132" t="e">
        <f t="shared" ca="1" si="185"/>
        <v>#N/A</v>
      </c>
    </row>
    <row r="2212" spans="1:21">
      <c r="A2212" s="130">
        <f t="shared" si="186"/>
        <v>37</v>
      </c>
      <c r="E2212" s="130">
        <v>51</v>
      </c>
      <c r="S2212" s="132" t="e">
        <f t="shared" ca="1" si="185"/>
        <v>#N/A</v>
      </c>
    </row>
    <row r="2213" spans="1:21">
      <c r="A2213" s="130">
        <f t="shared" si="186"/>
        <v>37</v>
      </c>
      <c r="E2213" s="130">
        <v>52</v>
      </c>
      <c r="S2213" s="132" t="e">
        <f t="shared" ca="1" si="185"/>
        <v>#N/A</v>
      </c>
    </row>
    <row r="2222" spans="1:21">
      <c r="A2222" s="130">
        <f>(ROW()+58)/60</f>
        <v>38</v>
      </c>
      <c r="B2222" s="131">
        <f ca="1">INDIRECT("select!E"&amp;TEXT($B$1+A2222,"#"))</f>
        <v>0</v>
      </c>
      <c r="C2222" s="130" t="e">
        <f ca="1">VLOOKUP(B2222,$A$3181:$D$3190,4,0)</f>
        <v>#N/A</v>
      </c>
      <c r="D2222" s="130" t="e">
        <f ca="1">VLOOKUP(B2222,$A$3181:$D$3190,3,0)</f>
        <v>#N/A</v>
      </c>
      <c r="E2222" s="130">
        <v>1</v>
      </c>
      <c r="F2222" s="132" t="e">
        <f t="shared" ref="F2222:F2244" ca="1" si="187">IF(E2222&lt;=INDIRECT("D$"&amp;TEXT(ROW()-E2222+1,"#")),INDIRECT("E$"&amp;TEXT($F$1+INDIRECT("C$"&amp;TEXT(ROW()-E2222+1,"#"))+E2222-1,"#")),"")</f>
        <v>#N/A</v>
      </c>
      <c r="G2222" s="131">
        <f ca="1">INDIRECT("select!G"&amp;TEXT($B$1+A2222,"#"))</f>
        <v>0</v>
      </c>
      <c r="H2222" s="130" t="e">
        <f ca="1">VLOOKUP(G2222,E$3181:G$3219,3,0)</f>
        <v>#N/A</v>
      </c>
      <c r="I2222" s="130" t="e">
        <f ca="1">VLOOKUP(G2222,E$3181:G$3219,2,0)</f>
        <v>#N/A</v>
      </c>
      <c r="J2222" s="132" t="e">
        <f t="shared" ref="J2222:J2230" ca="1" si="188">IF(E2222&lt;=INDIRECT("I$"&amp;TEXT(ROW()-E2222+1,"#")),INDIRECT("H$"&amp;TEXT($F$1+INDIRECT("H$"&amp;TEXT(ROW()-E2222+1,"#"))+E2222-1,"#")),"")</f>
        <v>#N/A</v>
      </c>
      <c r="K2222" s="133">
        <f ca="1">INDIRECT("select!H"&amp;TEXT($B$1+A2222,"#"))</f>
        <v>0</v>
      </c>
      <c r="L2222" s="130" t="e">
        <f ca="1">VLOOKUP(K2222,H$3181:J$3287,3,0)</f>
        <v>#N/A</v>
      </c>
      <c r="M2222" s="130" t="e">
        <f ca="1">VLOOKUP(K2222,H$3181:J$3287,2,0)</f>
        <v>#N/A</v>
      </c>
      <c r="N2222" s="132" t="e">
        <f t="shared" ref="N2222:N2244" ca="1" si="189">IF(E2222&lt;=INDIRECT("M$"&amp;TEXT(ROW()-E2222+1,"#")),INDIRECT("K$"&amp;TEXT($F$1+INDIRECT("L$"&amp;TEXT(ROW()-E2222+1,"#"))+E2222-1,"#")),"")</f>
        <v>#N/A</v>
      </c>
      <c r="O2222" s="133">
        <f ca="1">INDIRECT("select!I"&amp;TEXT($B$1+A2222,"#"))</f>
        <v>0</v>
      </c>
      <c r="Q2222" s="130" t="e">
        <f ca="1">VLOOKUP(O2222,K$3181:O$3570,5,0)</f>
        <v>#N/A</v>
      </c>
      <c r="R2222" s="130" t="e">
        <f ca="1">VLOOKUP(O2222,K$3181:O$3570,4,0)</f>
        <v>#N/A</v>
      </c>
      <c r="S2222" s="132" t="e">
        <f t="shared" ref="S2222:S2273" ca="1" si="190">IF(E2222&lt;=INDIRECT("R$"&amp;TEXT(ROW()-E2222+1,"#")),INDIRECT("P$"&amp;TEXT($F$1+INDIRECT("Q$"&amp;TEXT(ROW()-E2222+1,"#"))+E2222-1,"#")),"")</f>
        <v>#N/A</v>
      </c>
      <c r="T2222" s="130" t="str">
        <f ca="1">IFERROR(VLOOKUP(O2222,K$3181:O$3570,2,0),"")</f>
        <v/>
      </c>
      <c r="U2222">
        <f ca="1">IFERROR(VLOOKUP(O2222,K$3181:O$3570,3,0),0)</f>
        <v>0</v>
      </c>
    </row>
    <row r="2223" spans="1:21">
      <c r="A2223" s="130">
        <f t="shared" ref="A2223:A2273" si="191">A2222</f>
        <v>38</v>
      </c>
      <c r="E2223" s="130">
        <v>2</v>
      </c>
      <c r="F2223" s="132" t="e">
        <f t="shared" ca="1" si="187"/>
        <v>#N/A</v>
      </c>
      <c r="J2223" s="132" t="e">
        <f t="shared" ca="1" si="188"/>
        <v>#N/A</v>
      </c>
      <c r="N2223" s="132" t="e">
        <f t="shared" ca="1" si="189"/>
        <v>#N/A</v>
      </c>
      <c r="S2223" s="132" t="e">
        <f t="shared" ca="1" si="190"/>
        <v>#N/A</v>
      </c>
    </row>
    <row r="2224" spans="1:21">
      <c r="A2224" s="130">
        <f t="shared" si="191"/>
        <v>38</v>
      </c>
      <c r="E2224" s="130">
        <v>3</v>
      </c>
      <c r="F2224" s="132" t="e">
        <f t="shared" ca="1" si="187"/>
        <v>#N/A</v>
      </c>
      <c r="J2224" s="132" t="e">
        <f t="shared" ca="1" si="188"/>
        <v>#N/A</v>
      </c>
      <c r="N2224" s="132" t="e">
        <f t="shared" ca="1" si="189"/>
        <v>#N/A</v>
      </c>
      <c r="S2224" s="132" t="e">
        <f t="shared" ca="1" si="190"/>
        <v>#N/A</v>
      </c>
    </row>
    <row r="2225" spans="1:19">
      <c r="A2225" s="130">
        <f t="shared" si="191"/>
        <v>38</v>
      </c>
      <c r="E2225" s="130">
        <v>4</v>
      </c>
      <c r="F2225" s="132" t="e">
        <f t="shared" ca="1" si="187"/>
        <v>#N/A</v>
      </c>
      <c r="J2225" s="132" t="e">
        <f t="shared" ca="1" si="188"/>
        <v>#N/A</v>
      </c>
      <c r="N2225" s="132" t="e">
        <f t="shared" ca="1" si="189"/>
        <v>#N/A</v>
      </c>
      <c r="S2225" s="132" t="e">
        <f t="shared" ca="1" si="190"/>
        <v>#N/A</v>
      </c>
    </row>
    <row r="2226" spans="1:19">
      <c r="A2226" s="130">
        <f t="shared" si="191"/>
        <v>38</v>
      </c>
      <c r="E2226" s="130">
        <v>5</v>
      </c>
      <c r="F2226" s="132" t="e">
        <f t="shared" ca="1" si="187"/>
        <v>#N/A</v>
      </c>
      <c r="J2226" s="132" t="e">
        <f t="shared" ca="1" si="188"/>
        <v>#N/A</v>
      </c>
      <c r="N2226" s="132" t="e">
        <f t="shared" ca="1" si="189"/>
        <v>#N/A</v>
      </c>
      <c r="S2226" s="132" t="e">
        <f t="shared" ca="1" si="190"/>
        <v>#N/A</v>
      </c>
    </row>
    <row r="2227" spans="1:19">
      <c r="A2227" s="130">
        <f t="shared" si="191"/>
        <v>38</v>
      </c>
      <c r="E2227" s="130">
        <v>6</v>
      </c>
      <c r="F2227" s="132" t="e">
        <f t="shared" ca="1" si="187"/>
        <v>#N/A</v>
      </c>
      <c r="J2227" s="132" t="e">
        <f t="shared" ca="1" si="188"/>
        <v>#N/A</v>
      </c>
      <c r="N2227" s="132" t="e">
        <f t="shared" ca="1" si="189"/>
        <v>#N/A</v>
      </c>
      <c r="S2227" s="132" t="e">
        <f t="shared" ca="1" si="190"/>
        <v>#N/A</v>
      </c>
    </row>
    <row r="2228" spans="1:19">
      <c r="A2228" s="130">
        <f t="shared" si="191"/>
        <v>38</v>
      </c>
      <c r="E2228" s="130">
        <v>7</v>
      </c>
      <c r="F2228" s="132" t="e">
        <f t="shared" ca="1" si="187"/>
        <v>#N/A</v>
      </c>
      <c r="J2228" s="132" t="e">
        <f t="shared" ca="1" si="188"/>
        <v>#N/A</v>
      </c>
      <c r="N2228" s="132" t="e">
        <f t="shared" ca="1" si="189"/>
        <v>#N/A</v>
      </c>
      <c r="S2228" s="132" t="e">
        <f t="shared" ca="1" si="190"/>
        <v>#N/A</v>
      </c>
    </row>
    <row r="2229" spans="1:19">
      <c r="A2229" s="130">
        <f t="shared" si="191"/>
        <v>38</v>
      </c>
      <c r="E2229" s="130">
        <v>8</v>
      </c>
      <c r="F2229" s="132" t="e">
        <f t="shared" ca="1" si="187"/>
        <v>#N/A</v>
      </c>
      <c r="J2229" s="132" t="e">
        <f t="shared" ca="1" si="188"/>
        <v>#N/A</v>
      </c>
      <c r="N2229" s="132" t="e">
        <f t="shared" ca="1" si="189"/>
        <v>#N/A</v>
      </c>
      <c r="S2229" s="132" t="e">
        <f t="shared" ca="1" si="190"/>
        <v>#N/A</v>
      </c>
    </row>
    <row r="2230" spans="1:19">
      <c r="A2230" s="130">
        <f t="shared" si="191"/>
        <v>38</v>
      </c>
      <c r="E2230" s="130">
        <v>9</v>
      </c>
      <c r="F2230" s="132" t="e">
        <f t="shared" ca="1" si="187"/>
        <v>#N/A</v>
      </c>
      <c r="J2230" s="132" t="e">
        <f t="shared" ca="1" si="188"/>
        <v>#N/A</v>
      </c>
      <c r="N2230" s="132" t="e">
        <f t="shared" ca="1" si="189"/>
        <v>#N/A</v>
      </c>
      <c r="S2230" s="132" t="e">
        <f t="shared" ca="1" si="190"/>
        <v>#N/A</v>
      </c>
    </row>
    <row r="2231" spans="1:19">
      <c r="A2231" s="130">
        <f t="shared" si="191"/>
        <v>38</v>
      </c>
      <c r="E2231" s="130">
        <v>10</v>
      </c>
      <c r="F2231" s="132" t="e">
        <f t="shared" ca="1" si="187"/>
        <v>#N/A</v>
      </c>
      <c r="N2231" s="132" t="e">
        <f t="shared" ca="1" si="189"/>
        <v>#N/A</v>
      </c>
      <c r="S2231" s="132" t="e">
        <f t="shared" ca="1" si="190"/>
        <v>#N/A</v>
      </c>
    </row>
    <row r="2232" spans="1:19">
      <c r="A2232" s="130">
        <f t="shared" si="191"/>
        <v>38</v>
      </c>
      <c r="E2232" s="130">
        <v>11</v>
      </c>
      <c r="F2232" s="132" t="e">
        <f t="shared" ca="1" si="187"/>
        <v>#N/A</v>
      </c>
      <c r="N2232" s="132" t="e">
        <f t="shared" ca="1" si="189"/>
        <v>#N/A</v>
      </c>
      <c r="S2232" s="132" t="e">
        <f t="shared" ca="1" si="190"/>
        <v>#N/A</v>
      </c>
    </row>
    <row r="2233" spans="1:19">
      <c r="A2233" s="130">
        <f t="shared" si="191"/>
        <v>38</v>
      </c>
      <c r="E2233" s="130">
        <v>12</v>
      </c>
      <c r="F2233" s="132" t="e">
        <f t="shared" ca="1" si="187"/>
        <v>#N/A</v>
      </c>
      <c r="N2233" s="132" t="e">
        <f t="shared" ca="1" si="189"/>
        <v>#N/A</v>
      </c>
      <c r="S2233" s="132" t="e">
        <f t="shared" ca="1" si="190"/>
        <v>#N/A</v>
      </c>
    </row>
    <row r="2234" spans="1:19">
      <c r="A2234" s="130">
        <f t="shared" si="191"/>
        <v>38</v>
      </c>
      <c r="E2234" s="130">
        <v>13</v>
      </c>
      <c r="F2234" s="132" t="e">
        <f t="shared" ca="1" si="187"/>
        <v>#N/A</v>
      </c>
      <c r="N2234" s="132" t="e">
        <f t="shared" ca="1" si="189"/>
        <v>#N/A</v>
      </c>
      <c r="S2234" s="132" t="e">
        <f t="shared" ca="1" si="190"/>
        <v>#N/A</v>
      </c>
    </row>
    <row r="2235" spans="1:19">
      <c r="A2235" s="130">
        <f t="shared" si="191"/>
        <v>38</v>
      </c>
      <c r="E2235" s="130">
        <v>14</v>
      </c>
      <c r="F2235" s="132" t="e">
        <f t="shared" ca="1" si="187"/>
        <v>#N/A</v>
      </c>
      <c r="N2235" s="132" t="e">
        <f t="shared" ca="1" si="189"/>
        <v>#N/A</v>
      </c>
      <c r="S2235" s="132" t="e">
        <f t="shared" ca="1" si="190"/>
        <v>#N/A</v>
      </c>
    </row>
    <row r="2236" spans="1:19">
      <c r="A2236" s="130">
        <f t="shared" si="191"/>
        <v>38</v>
      </c>
      <c r="E2236" s="130">
        <v>15</v>
      </c>
      <c r="F2236" s="132" t="e">
        <f t="shared" ca="1" si="187"/>
        <v>#N/A</v>
      </c>
      <c r="N2236" s="132" t="e">
        <f t="shared" ca="1" si="189"/>
        <v>#N/A</v>
      </c>
      <c r="S2236" s="132" t="e">
        <f t="shared" ca="1" si="190"/>
        <v>#N/A</v>
      </c>
    </row>
    <row r="2237" spans="1:19">
      <c r="A2237" s="130">
        <f t="shared" si="191"/>
        <v>38</v>
      </c>
      <c r="E2237" s="130">
        <v>16</v>
      </c>
      <c r="F2237" s="132" t="e">
        <f t="shared" ca="1" si="187"/>
        <v>#N/A</v>
      </c>
      <c r="N2237" s="132" t="e">
        <f t="shared" ca="1" si="189"/>
        <v>#N/A</v>
      </c>
      <c r="S2237" s="132" t="e">
        <f t="shared" ca="1" si="190"/>
        <v>#N/A</v>
      </c>
    </row>
    <row r="2238" spans="1:19">
      <c r="A2238" s="130">
        <f t="shared" si="191"/>
        <v>38</v>
      </c>
      <c r="E2238" s="130">
        <v>17</v>
      </c>
      <c r="F2238" s="132" t="e">
        <f t="shared" ca="1" si="187"/>
        <v>#N/A</v>
      </c>
      <c r="N2238" s="132" t="e">
        <f t="shared" ca="1" si="189"/>
        <v>#N/A</v>
      </c>
      <c r="S2238" s="132" t="e">
        <f t="shared" ca="1" si="190"/>
        <v>#N/A</v>
      </c>
    </row>
    <row r="2239" spans="1:19">
      <c r="A2239" s="130">
        <f t="shared" si="191"/>
        <v>38</v>
      </c>
      <c r="E2239" s="130">
        <v>18</v>
      </c>
      <c r="F2239" s="132" t="e">
        <f t="shared" ca="1" si="187"/>
        <v>#N/A</v>
      </c>
      <c r="N2239" s="132" t="e">
        <f t="shared" ca="1" si="189"/>
        <v>#N/A</v>
      </c>
      <c r="S2239" s="132" t="e">
        <f t="shared" ca="1" si="190"/>
        <v>#N/A</v>
      </c>
    </row>
    <row r="2240" spans="1:19">
      <c r="A2240" s="130">
        <f t="shared" si="191"/>
        <v>38</v>
      </c>
      <c r="E2240" s="130">
        <v>19</v>
      </c>
      <c r="F2240" s="132" t="e">
        <f t="shared" ca="1" si="187"/>
        <v>#N/A</v>
      </c>
      <c r="N2240" s="132" t="e">
        <f t="shared" ca="1" si="189"/>
        <v>#N/A</v>
      </c>
      <c r="S2240" s="132" t="e">
        <f t="shared" ca="1" si="190"/>
        <v>#N/A</v>
      </c>
    </row>
    <row r="2241" spans="1:19">
      <c r="A2241" s="130">
        <f t="shared" si="191"/>
        <v>38</v>
      </c>
      <c r="E2241" s="130">
        <v>20</v>
      </c>
      <c r="F2241" s="132" t="e">
        <f t="shared" ca="1" si="187"/>
        <v>#N/A</v>
      </c>
      <c r="N2241" s="132" t="e">
        <f t="shared" ca="1" si="189"/>
        <v>#N/A</v>
      </c>
      <c r="S2241" s="132" t="e">
        <f t="shared" ca="1" si="190"/>
        <v>#N/A</v>
      </c>
    </row>
    <row r="2242" spans="1:19">
      <c r="A2242" s="130">
        <f t="shared" si="191"/>
        <v>38</v>
      </c>
      <c r="E2242" s="130">
        <v>21</v>
      </c>
      <c r="F2242" s="132" t="e">
        <f t="shared" ca="1" si="187"/>
        <v>#N/A</v>
      </c>
      <c r="N2242" s="132" t="e">
        <f t="shared" ca="1" si="189"/>
        <v>#N/A</v>
      </c>
      <c r="S2242" s="132" t="e">
        <f t="shared" ca="1" si="190"/>
        <v>#N/A</v>
      </c>
    </row>
    <row r="2243" spans="1:19">
      <c r="A2243" s="130">
        <f t="shared" si="191"/>
        <v>38</v>
      </c>
      <c r="E2243" s="130">
        <v>22</v>
      </c>
      <c r="F2243" s="132" t="e">
        <f t="shared" ca="1" si="187"/>
        <v>#N/A</v>
      </c>
      <c r="N2243" s="132" t="e">
        <f t="shared" ca="1" si="189"/>
        <v>#N/A</v>
      </c>
      <c r="S2243" s="132" t="e">
        <f t="shared" ca="1" si="190"/>
        <v>#N/A</v>
      </c>
    </row>
    <row r="2244" spans="1:19">
      <c r="A2244" s="130">
        <f t="shared" si="191"/>
        <v>38</v>
      </c>
      <c r="E2244" s="130">
        <v>23</v>
      </c>
      <c r="F2244" s="132" t="e">
        <f t="shared" ca="1" si="187"/>
        <v>#N/A</v>
      </c>
      <c r="N2244" s="132" t="e">
        <f t="shared" ca="1" si="189"/>
        <v>#N/A</v>
      </c>
      <c r="S2244" s="132" t="e">
        <f t="shared" ca="1" si="190"/>
        <v>#N/A</v>
      </c>
    </row>
    <row r="2245" spans="1:19">
      <c r="A2245" s="130">
        <f t="shared" si="191"/>
        <v>38</v>
      </c>
      <c r="E2245" s="130">
        <v>24</v>
      </c>
      <c r="S2245" s="132" t="e">
        <f t="shared" ca="1" si="190"/>
        <v>#N/A</v>
      </c>
    </row>
    <row r="2246" spans="1:19">
      <c r="A2246" s="130">
        <f t="shared" si="191"/>
        <v>38</v>
      </c>
      <c r="E2246" s="130">
        <v>25</v>
      </c>
      <c r="S2246" s="132" t="e">
        <f t="shared" ca="1" si="190"/>
        <v>#N/A</v>
      </c>
    </row>
    <row r="2247" spans="1:19">
      <c r="A2247" s="130">
        <f t="shared" si="191"/>
        <v>38</v>
      </c>
      <c r="E2247" s="130">
        <v>26</v>
      </c>
      <c r="S2247" s="132" t="e">
        <f t="shared" ca="1" si="190"/>
        <v>#N/A</v>
      </c>
    </row>
    <row r="2248" spans="1:19">
      <c r="A2248" s="130">
        <f t="shared" si="191"/>
        <v>38</v>
      </c>
      <c r="E2248" s="130">
        <v>27</v>
      </c>
      <c r="S2248" s="132" t="e">
        <f t="shared" ca="1" si="190"/>
        <v>#N/A</v>
      </c>
    </row>
    <row r="2249" spans="1:19">
      <c r="A2249" s="130">
        <f t="shared" si="191"/>
        <v>38</v>
      </c>
      <c r="E2249" s="130">
        <v>28</v>
      </c>
      <c r="S2249" s="132" t="e">
        <f t="shared" ca="1" si="190"/>
        <v>#N/A</v>
      </c>
    </row>
    <row r="2250" spans="1:19">
      <c r="A2250" s="130">
        <f t="shared" si="191"/>
        <v>38</v>
      </c>
      <c r="E2250" s="130">
        <v>29</v>
      </c>
      <c r="S2250" s="132" t="e">
        <f t="shared" ca="1" si="190"/>
        <v>#N/A</v>
      </c>
    </row>
    <row r="2251" spans="1:19">
      <c r="A2251" s="130">
        <f t="shared" si="191"/>
        <v>38</v>
      </c>
      <c r="E2251" s="130">
        <v>30</v>
      </c>
      <c r="S2251" s="132" t="e">
        <f t="shared" ca="1" si="190"/>
        <v>#N/A</v>
      </c>
    </row>
    <row r="2252" spans="1:19">
      <c r="A2252" s="130">
        <f t="shared" si="191"/>
        <v>38</v>
      </c>
      <c r="E2252" s="130">
        <v>31</v>
      </c>
      <c r="S2252" s="132" t="e">
        <f t="shared" ca="1" si="190"/>
        <v>#N/A</v>
      </c>
    </row>
    <row r="2253" spans="1:19">
      <c r="A2253" s="130">
        <f t="shared" si="191"/>
        <v>38</v>
      </c>
      <c r="E2253" s="130">
        <v>32</v>
      </c>
      <c r="S2253" s="132" t="e">
        <f t="shared" ca="1" si="190"/>
        <v>#N/A</v>
      </c>
    </row>
    <row r="2254" spans="1:19">
      <c r="A2254" s="130">
        <f t="shared" si="191"/>
        <v>38</v>
      </c>
      <c r="E2254" s="130">
        <v>33</v>
      </c>
      <c r="S2254" s="132" t="e">
        <f t="shared" ca="1" si="190"/>
        <v>#N/A</v>
      </c>
    </row>
    <row r="2255" spans="1:19">
      <c r="A2255" s="130">
        <f t="shared" si="191"/>
        <v>38</v>
      </c>
      <c r="E2255" s="130">
        <v>34</v>
      </c>
      <c r="S2255" s="132" t="e">
        <f t="shared" ca="1" si="190"/>
        <v>#N/A</v>
      </c>
    </row>
    <row r="2256" spans="1:19">
      <c r="A2256" s="130">
        <f t="shared" si="191"/>
        <v>38</v>
      </c>
      <c r="E2256" s="130">
        <v>35</v>
      </c>
      <c r="S2256" s="132" t="e">
        <f t="shared" ca="1" si="190"/>
        <v>#N/A</v>
      </c>
    </row>
    <row r="2257" spans="1:19">
      <c r="A2257" s="130">
        <f t="shared" si="191"/>
        <v>38</v>
      </c>
      <c r="E2257" s="130">
        <v>36</v>
      </c>
      <c r="S2257" s="132" t="e">
        <f t="shared" ca="1" si="190"/>
        <v>#N/A</v>
      </c>
    </row>
    <row r="2258" spans="1:19">
      <c r="A2258" s="130">
        <f t="shared" si="191"/>
        <v>38</v>
      </c>
      <c r="E2258" s="130">
        <v>37</v>
      </c>
      <c r="S2258" s="132" t="e">
        <f t="shared" ca="1" si="190"/>
        <v>#N/A</v>
      </c>
    </row>
    <row r="2259" spans="1:19">
      <c r="A2259" s="130">
        <f t="shared" si="191"/>
        <v>38</v>
      </c>
      <c r="E2259" s="130">
        <v>38</v>
      </c>
      <c r="S2259" s="132" t="e">
        <f t="shared" ca="1" si="190"/>
        <v>#N/A</v>
      </c>
    </row>
    <row r="2260" spans="1:19">
      <c r="A2260" s="130">
        <f t="shared" si="191"/>
        <v>38</v>
      </c>
      <c r="E2260" s="130">
        <v>39</v>
      </c>
      <c r="S2260" s="132" t="e">
        <f t="shared" ca="1" si="190"/>
        <v>#N/A</v>
      </c>
    </row>
    <row r="2261" spans="1:19">
      <c r="A2261" s="130">
        <f t="shared" si="191"/>
        <v>38</v>
      </c>
      <c r="E2261" s="130">
        <v>40</v>
      </c>
      <c r="S2261" s="132" t="e">
        <f t="shared" ca="1" si="190"/>
        <v>#N/A</v>
      </c>
    </row>
    <row r="2262" spans="1:19">
      <c r="A2262" s="130">
        <f t="shared" si="191"/>
        <v>38</v>
      </c>
      <c r="E2262" s="130">
        <v>41</v>
      </c>
      <c r="S2262" s="132" t="e">
        <f t="shared" ca="1" si="190"/>
        <v>#N/A</v>
      </c>
    </row>
    <row r="2263" spans="1:19">
      <c r="A2263" s="130">
        <f t="shared" si="191"/>
        <v>38</v>
      </c>
      <c r="E2263" s="130">
        <v>42</v>
      </c>
      <c r="S2263" s="132" t="e">
        <f t="shared" ca="1" si="190"/>
        <v>#N/A</v>
      </c>
    </row>
    <row r="2264" spans="1:19">
      <c r="A2264" s="130">
        <f t="shared" si="191"/>
        <v>38</v>
      </c>
      <c r="E2264" s="130">
        <v>43</v>
      </c>
      <c r="S2264" s="132" t="e">
        <f t="shared" ca="1" si="190"/>
        <v>#N/A</v>
      </c>
    </row>
    <row r="2265" spans="1:19">
      <c r="A2265" s="130">
        <f t="shared" si="191"/>
        <v>38</v>
      </c>
      <c r="E2265" s="130">
        <v>44</v>
      </c>
      <c r="S2265" s="132" t="e">
        <f t="shared" ca="1" si="190"/>
        <v>#N/A</v>
      </c>
    </row>
    <row r="2266" spans="1:19">
      <c r="A2266" s="130">
        <f t="shared" si="191"/>
        <v>38</v>
      </c>
      <c r="E2266" s="130">
        <v>45</v>
      </c>
      <c r="S2266" s="132" t="e">
        <f t="shared" ca="1" si="190"/>
        <v>#N/A</v>
      </c>
    </row>
    <row r="2267" spans="1:19">
      <c r="A2267" s="130">
        <f t="shared" si="191"/>
        <v>38</v>
      </c>
      <c r="E2267" s="130">
        <v>46</v>
      </c>
      <c r="S2267" s="132" t="e">
        <f t="shared" ca="1" si="190"/>
        <v>#N/A</v>
      </c>
    </row>
    <row r="2268" spans="1:19">
      <c r="A2268" s="130">
        <f t="shared" si="191"/>
        <v>38</v>
      </c>
      <c r="E2268" s="130">
        <v>47</v>
      </c>
      <c r="S2268" s="132" t="e">
        <f t="shared" ca="1" si="190"/>
        <v>#N/A</v>
      </c>
    </row>
    <row r="2269" spans="1:19">
      <c r="A2269" s="130">
        <f t="shared" si="191"/>
        <v>38</v>
      </c>
      <c r="E2269" s="130">
        <v>48</v>
      </c>
      <c r="S2269" s="132" t="e">
        <f t="shared" ca="1" si="190"/>
        <v>#N/A</v>
      </c>
    </row>
    <row r="2270" spans="1:19">
      <c r="A2270" s="130">
        <f t="shared" si="191"/>
        <v>38</v>
      </c>
      <c r="E2270" s="130">
        <v>49</v>
      </c>
      <c r="S2270" s="132" t="e">
        <f t="shared" ca="1" si="190"/>
        <v>#N/A</v>
      </c>
    </row>
    <row r="2271" spans="1:19">
      <c r="A2271" s="130">
        <f t="shared" si="191"/>
        <v>38</v>
      </c>
      <c r="E2271" s="130">
        <v>50</v>
      </c>
      <c r="S2271" s="132" t="e">
        <f t="shared" ca="1" si="190"/>
        <v>#N/A</v>
      </c>
    </row>
    <row r="2272" spans="1:19">
      <c r="A2272" s="130">
        <f t="shared" si="191"/>
        <v>38</v>
      </c>
      <c r="E2272" s="130">
        <v>51</v>
      </c>
      <c r="S2272" s="132" t="e">
        <f t="shared" ca="1" si="190"/>
        <v>#N/A</v>
      </c>
    </row>
    <row r="2273" spans="1:21">
      <c r="A2273" s="130">
        <f t="shared" si="191"/>
        <v>38</v>
      </c>
      <c r="E2273" s="130">
        <v>52</v>
      </c>
      <c r="S2273" s="132" t="e">
        <f t="shared" ca="1" si="190"/>
        <v>#N/A</v>
      </c>
    </row>
    <row r="2282" spans="1:21">
      <c r="A2282" s="130">
        <f>(ROW()+58)/60</f>
        <v>39</v>
      </c>
      <c r="B2282" s="131">
        <f ca="1">INDIRECT("select!E"&amp;TEXT($B$1+A2282,"#"))</f>
        <v>0</v>
      </c>
      <c r="C2282" s="130" t="e">
        <f ca="1">VLOOKUP(B2282,$A$3181:$D$3190,4,0)</f>
        <v>#N/A</v>
      </c>
      <c r="D2282" s="130" t="e">
        <f ca="1">VLOOKUP(B2282,$A$3181:$D$3190,3,0)</f>
        <v>#N/A</v>
      </c>
      <c r="E2282" s="130">
        <v>1</v>
      </c>
      <c r="F2282" s="132" t="e">
        <f t="shared" ref="F2282:F2304" ca="1" si="192">IF(E2282&lt;=INDIRECT("D$"&amp;TEXT(ROW()-E2282+1,"#")),INDIRECT("E$"&amp;TEXT($F$1+INDIRECT("C$"&amp;TEXT(ROW()-E2282+1,"#"))+E2282-1,"#")),"")</f>
        <v>#N/A</v>
      </c>
      <c r="G2282" s="131">
        <f ca="1">INDIRECT("select!G"&amp;TEXT($B$1+A2282,"#"))</f>
        <v>0</v>
      </c>
      <c r="H2282" s="130" t="e">
        <f ca="1">VLOOKUP(G2282,E$3181:G$3219,3,0)</f>
        <v>#N/A</v>
      </c>
      <c r="I2282" s="130" t="e">
        <f ca="1">VLOOKUP(G2282,E$3181:G$3219,2,0)</f>
        <v>#N/A</v>
      </c>
      <c r="J2282" s="132" t="e">
        <f t="shared" ref="J2282:J2290" ca="1" si="193">IF(E2282&lt;=INDIRECT("I$"&amp;TEXT(ROW()-E2282+1,"#")),INDIRECT("H$"&amp;TEXT($F$1+INDIRECT("H$"&amp;TEXT(ROW()-E2282+1,"#"))+E2282-1,"#")),"")</f>
        <v>#N/A</v>
      </c>
      <c r="K2282" s="133">
        <f ca="1">INDIRECT("select!H"&amp;TEXT($B$1+A2282,"#"))</f>
        <v>0</v>
      </c>
      <c r="L2282" s="130" t="e">
        <f ca="1">VLOOKUP(K2282,H$3181:J$3287,3,0)</f>
        <v>#N/A</v>
      </c>
      <c r="M2282" s="130" t="e">
        <f ca="1">VLOOKUP(K2282,H$3181:J$3287,2,0)</f>
        <v>#N/A</v>
      </c>
      <c r="N2282" s="132" t="e">
        <f t="shared" ref="N2282:N2304" ca="1" si="194">IF(E2282&lt;=INDIRECT("M$"&amp;TEXT(ROW()-E2282+1,"#")),INDIRECT("K$"&amp;TEXT($F$1+INDIRECT("L$"&amp;TEXT(ROW()-E2282+1,"#"))+E2282-1,"#")),"")</f>
        <v>#N/A</v>
      </c>
      <c r="O2282" s="131">
        <f ca="1">INDIRECT("select!I"&amp;TEXT($B$1+A2282,"#"))</f>
        <v>0</v>
      </c>
      <c r="Q2282" s="130" t="e">
        <f ca="1">VLOOKUP(O2282,K$3181:O$3570,5,0)</f>
        <v>#N/A</v>
      </c>
      <c r="R2282" s="130" t="e">
        <f ca="1">VLOOKUP(O2282,K$3181:O$3570,4,0)</f>
        <v>#N/A</v>
      </c>
      <c r="S2282" s="132" t="e">
        <f t="shared" ref="S2282:S2333" ca="1" si="195">IF(E2282&lt;=INDIRECT("R$"&amp;TEXT(ROW()-E2282+1,"#")),INDIRECT("P$"&amp;TEXT($F$1+INDIRECT("Q$"&amp;TEXT(ROW()-E2282+1,"#"))+E2282-1,"#")),"")</f>
        <v>#N/A</v>
      </c>
      <c r="T2282" s="130" t="str">
        <f ca="1">IFERROR(VLOOKUP(O2282,K$3181:O$3570,2,0),"")</f>
        <v/>
      </c>
      <c r="U2282">
        <f ca="1">IFERROR(VLOOKUP(O2282,K$3181:O$3570,3,0),0)</f>
        <v>0</v>
      </c>
    </row>
    <row r="2283" spans="1:21">
      <c r="A2283" s="130">
        <f t="shared" ref="A2283:A2333" si="196">A2282</f>
        <v>39</v>
      </c>
      <c r="E2283" s="130">
        <v>2</v>
      </c>
      <c r="F2283" s="132" t="e">
        <f t="shared" ca="1" si="192"/>
        <v>#N/A</v>
      </c>
      <c r="J2283" s="132" t="e">
        <f t="shared" ca="1" si="193"/>
        <v>#N/A</v>
      </c>
      <c r="N2283" s="132" t="e">
        <f t="shared" ca="1" si="194"/>
        <v>#N/A</v>
      </c>
      <c r="S2283" s="132" t="e">
        <f t="shared" ca="1" si="195"/>
        <v>#N/A</v>
      </c>
    </row>
    <row r="2284" spans="1:21">
      <c r="A2284" s="130">
        <f t="shared" si="196"/>
        <v>39</v>
      </c>
      <c r="E2284" s="130">
        <v>3</v>
      </c>
      <c r="F2284" s="132" t="e">
        <f t="shared" ca="1" si="192"/>
        <v>#N/A</v>
      </c>
      <c r="J2284" s="132" t="e">
        <f t="shared" ca="1" si="193"/>
        <v>#N/A</v>
      </c>
      <c r="N2284" s="132" t="e">
        <f t="shared" ca="1" si="194"/>
        <v>#N/A</v>
      </c>
      <c r="S2284" s="132" t="e">
        <f t="shared" ca="1" si="195"/>
        <v>#N/A</v>
      </c>
    </row>
    <row r="2285" spans="1:21">
      <c r="A2285" s="130">
        <f t="shared" si="196"/>
        <v>39</v>
      </c>
      <c r="E2285" s="130">
        <v>4</v>
      </c>
      <c r="F2285" s="132" t="e">
        <f t="shared" ca="1" si="192"/>
        <v>#N/A</v>
      </c>
      <c r="J2285" s="132" t="e">
        <f t="shared" ca="1" si="193"/>
        <v>#N/A</v>
      </c>
      <c r="N2285" s="132" t="e">
        <f t="shared" ca="1" si="194"/>
        <v>#N/A</v>
      </c>
      <c r="S2285" s="132" t="e">
        <f t="shared" ca="1" si="195"/>
        <v>#N/A</v>
      </c>
    </row>
    <row r="2286" spans="1:21">
      <c r="A2286" s="130">
        <f t="shared" si="196"/>
        <v>39</v>
      </c>
      <c r="E2286" s="130">
        <v>5</v>
      </c>
      <c r="F2286" s="132" t="e">
        <f t="shared" ca="1" si="192"/>
        <v>#N/A</v>
      </c>
      <c r="J2286" s="132" t="e">
        <f t="shared" ca="1" si="193"/>
        <v>#N/A</v>
      </c>
      <c r="N2286" s="132" t="e">
        <f t="shared" ca="1" si="194"/>
        <v>#N/A</v>
      </c>
      <c r="S2286" s="132" t="e">
        <f t="shared" ca="1" si="195"/>
        <v>#N/A</v>
      </c>
    </row>
    <row r="2287" spans="1:21">
      <c r="A2287" s="130">
        <f t="shared" si="196"/>
        <v>39</v>
      </c>
      <c r="E2287" s="130">
        <v>6</v>
      </c>
      <c r="F2287" s="132" t="e">
        <f t="shared" ca="1" si="192"/>
        <v>#N/A</v>
      </c>
      <c r="J2287" s="132" t="e">
        <f t="shared" ca="1" si="193"/>
        <v>#N/A</v>
      </c>
      <c r="N2287" s="132" t="e">
        <f t="shared" ca="1" si="194"/>
        <v>#N/A</v>
      </c>
      <c r="S2287" s="132" t="e">
        <f t="shared" ca="1" si="195"/>
        <v>#N/A</v>
      </c>
    </row>
    <row r="2288" spans="1:21">
      <c r="A2288" s="130">
        <f t="shared" si="196"/>
        <v>39</v>
      </c>
      <c r="E2288" s="130">
        <v>7</v>
      </c>
      <c r="F2288" s="132" t="e">
        <f t="shared" ca="1" si="192"/>
        <v>#N/A</v>
      </c>
      <c r="J2288" s="132" t="e">
        <f t="shared" ca="1" si="193"/>
        <v>#N/A</v>
      </c>
      <c r="N2288" s="132" t="e">
        <f t="shared" ca="1" si="194"/>
        <v>#N/A</v>
      </c>
      <c r="S2288" s="132" t="e">
        <f t="shared" ca="1" si="195"/>
        <v>#N/A</v>
      </c>
    </row>
    <row r="2289" spans="1:19">
      <c r="A2289" s="130">
        <f t="shared" si="196"/>
        <v>39</v>
      </c>
      <c r="E2289" s="130">
        <v>8</v>
      </c>
      <c r="F2289" s="132" t="e">
        <f t="shared" ca="1" si="192"/>
        <v>#N/A</v>
      </c>
      <c r="J2289" s="132" t="e">
        <f t="shared" ca="1" si="193"/>
        <v>#N/A</v>
      </c>
      <c r="N2289" s="132" t="e">
        <f t="shared" ca="1" si="194"/>
        <v>#N/A</v>
      </c>
      <c r="S2289" s="132" t="e">
        <f t="shared" ca="1" si="195"/>
        <v>#N/A</v>
      </c>
    </row>
    <row r="2290" spans="1:19">
      <c r="A2290" s="130">
        <f t="shared" si="196"/>
        <v>39</v>
      </c>
      <c r="E2290" s="130">
        <v>9</v>
      </c>
      <c r="F2290" s="132" t="e">
        <f t="shared" ca="1" si="192"/>
        <v>#N/A</v>
      </c>
      <c r="J2290" s="132" t="e">
        <f t="shared" ca="1" si="193"/>
        <v>#N/A</v>
      </c>
      <c r="N2290" s="132" t="e">
        <f t="shared" ca="1" si="194"/>
        <v>#N/A</v>
      </c>
      <c r="S2290" s="132" t="e">
        <f t="shared" ca="1" si="195"/>
        <v>#N/A</v>
      </c>
    </row>
    <row r="2291" spans="1:19">
      <c r="A2291" s="130">
        <f t="shared" si="196"/>
        <v>39</v>
      </c>
      <c r="E2291" s="130">
        <v>10</v>
      </c>
      <c r="F2291" s="132" t="e">
        <f t="shared" ca="1" si="192"/>
        <v>#N/A</v>
      </c>
      <c r="N2291" s="132" t="e">
        <f t="shared" ca="1" si="194"/>
        <v>#N/A</v>
      </c>
      <c r="S2291" s="132" t="e">
        <f t="shared" ca="1" si="195"/>
        <v>#N/A</v>
      </c>
    </row>
    <row r="2292" spans="1:19">
      <c r="A2292" s="130">
        <f t="shared" si="196"/>
        <v>39</v>
      </c>
      <c r="E2292" s="130">
        <v>11</v>
      </c>
      <c r="F2292" s="132" t="e">
        <f t="shared" ca="1" si="192"/>
        <v>#N/A</v>
      </c>
      <c r="N2292" s="132" t="e">
        <f t="shared" ca="1" si="194"/>
        <v>#N/A</v>
      </c>
      <c r="S2292" s="132" t="e">
        <f t="shared" ca="1" si="195"/>
        <v>#N/A</v>
      </c>
    </row>
    <row r="2293" spans="1:19">
      <c r="A2293" s="130">
        <f t="shared" si="196"/>
        <v>39</v>
      </c>
      <c r="E2293" s="130">
        <v>12</v>
      </c>
      <c r="F2293" s="132" t="e">
        <f t="shared" ca="1" si="192"/>
        <v>#N/A</v>
      </c>
      <c r="N2293" s="132" t="e">
        <f t="shared" ca="1" si="194"/>
        <v>#N/A</v>
      </c>
      <c r="S2293" s="132" t="e">
        <f t="shared" ca="1" si="195"/>
        <v>#N/A</v>
      </c>
    </row>
    <row r="2294" spans="1:19">
      <c r="A2294" s="130">
        <f t="shared" si="196"/>
        <v>39</v>
      </c>
      <c r="E2294" s="130">
        <v>13</v>
      </c>
      <c r="F2294" s="132" t="e">
        <f t="shared" ca="1" si="192"/>
        <v>#N/A</v>
      </c>
      <c r="N2294" s="132" t="e">
        <f t="shared" ca="1" si="194"/>
        <v>#N/A</v>
      </c>
      <c r="S2294" s="132" t="e">
        <f t="shared" ca="1" si="195"/>
        <v>#N/A</v>
      </c>
    </row>
    <row r="2295" spans="1:19">
      <c r="A2295" s="130">
        <f t="shared" si="196"/>
        <v>39</v>
      </c>
      <c r="E2295" s="130">
        <v>14</v>
      </c>
      <c r="F2295" s="132" t="e">
        <f t="shared" ca="1" si="192"/>
        <v>#N/A</v>
      </c>
      <c r="N2295" s="132" t="e">
        <f t="shared" ca="1" si="194"/>
        <v>#N/A</v>
      </c>
      <c r="S2295" s="132" t="e">
        <f t="shared" ca="1" si="195"/>
        <v>#N/A</v>
      </c>
    </row>
    <row r="2296" spans="1:19">
      <c r="A2296" s="130">
        <f t="shared" si="196"/>
        <v>39</v>
      </c>
      <c r="E2296" s="130">
        <v>15</v>
      </c>
      <c r="F2296" s="132" t="e">
        <f t="shared" ca="1" si="192"/>
        <v>#N/A</v>
      </c>
      <c r="N2296" s="132" t="e">
        <f t="shared" ca="1" si="194"/>
        <v>#N/A</v>
      </c>
      <c r="S2296" s="132" t="e">
        <f t="shared" ca="1" si="195"/>
        <v>#N/A</v>
      </c>
    </row>
    <row r="2297" spans="1:19">
      <c r="A2297" s="130">
        <f t="shared" si="196"/>
        <v>39</v>
      </c>
      <c r="E2297" s="130">
        <v>16</v>
      </c>
      <c r="F2297" s="132" t="e">
        <f t="shared" ca="1" si="192"/>
        <v>#N/A</v>
      </c>
      <c r="N2297" s="132" t="e">
        <f t="shared" ca="1" si="194"/>
        <v>#N/A</v>
      </c>
      <c r="S2297" s="132" t="e">
        <f t="shared" ca="1" si="195"/>
        <v>#N/A</v>
      </c>
    </row>
    <row r="2298" spans="1:19">
      <c r="A2298" s="130">
        <f t="shared" si="196"/>
        <v>39</v>
      </c>
      <c r="E2298" s="130">
        <v>17</v>
      </c>
      <c r="F2298" s="132" t="e">
        <f t="shared" ca="1" si="192"/>
        <v>#N/A</v>
      </c>
      <c r="N2298" s="132" t="e">
        <f t="shared" ca="1" si="194"/>
        <v>#N/A</v>
      </c>
      <c r="S2298" s="132" t="e">
        <f t="shared" ca="1" si="195"/>
        <v>#N/A</v>
      </c>
    </row>
    <row r="2299" spans="1:19">
      <c r="A2299" s="130">
        <f t="shared" si="196"/>
        <v>39</v>
      </c>
      <c r="E2299" s="130">
        <v>18</v>
      </c>
      <c r="F2299" s="132" t="e">
        <f t="shared" ca="1" si="192"/>
        <v>#N/A</v>
      </c>
      <c r="N2299" s="132" t="e">
        <f t="shared" ca="1" si="194"/>
        <v>#N/A</v>
      </c>
      <c r="S2299" s="132" t="e">
        <f t="shared" ca="1" si="195"/>
        <v>#N/A</v>
      </c>
    </row>
    <row r="2300" spans="1:19">
      <c r="A2300" s="130">
        <f t="shared" si="196"/>
        <v>39</v>
      </c>
      <c r="E2300" s="130">
        <v>19</v>
      </c>
      <c r="F2300" s="132" t="e">
        <f t="shared" ca="1" si="192"/>
        <v>#N/A</v>
      </c>
      <c r="N2300" s="132" t="e">
        <f t="shared" ca="1" si="194"/>
        <v>#N/A</v>
      </c>
      <c r="S2300" s="132" t="e">
        <f t="shared" ca="1" si="195"/>
        <v>#N/A</v>
      </c>
    </row>
    <row r="2301" spans="1:19">
      <c r="A2301" s="130">
        <f t="shared" si="196"/>
        <v>39</v>
      </c>
      <c r="E2301" s="130">
        <v>20</v>
      </c>
      <c r="F2301" s="132" t="e">
        <f t="shared" ca="1" si="192"/>
        <v>#N/A</v>
      </c>
      <c r="N2301" s="132" t="e">
        <f t="shared" ca="1" si="194"/>
        <v>#N/A</v>
      </c>
      <c r="S2301" s="132" t="e">
        <f t="shared" ca="1" si="195"/>
        <v>#N/A</v>
      </c>
    </row>
    <row r="2302" spans="1:19">
      <c r="A2302" s="130">
        <f t="shared" si="196"/>
        <v>39</v>
      </c>
      <c r="E2302" s="130">
        <v>21</v>
      </c>
      <c r="F2302" s="132" t="e">
        <f t="shared" ca="1" si="192"/>
        <v>#N/A</v>
      </c>
      <c r="N2302" s="132" t="e">
        <f t="shared" ca="1" si="194"/>
        <v>#N/A</v>
      </c>
      <c r="S2302" s="132" t="e">
        <f t="shared" ca="1" si="195"/>
        <v>#N/A</v>
      </c>
    </row>
    <row r="2303" spans="1:19">
      <c r="A2303" s="130">
        <f t="shared" si="196"/>
        <v>39</v>
      </c>
      <c r="E2303" s="130">
        <v>22</v>
      </c>
      <c r="F2303" s="132" t="e">
        <f t="shared" ca="1" si="192"/>
        <v>#N/A</v>
      </c>
      <c r="N2303" s="132" t="e">
        <f t="shared" ca="1" si="194"/>
        <v>#N/A</v>
      </c>
      <c r="S2303" s="132" t="e">
        <f t="shared" ca="1" si="195"/>
        <v>#N/A</v>
      </c>
    </row>
    <row r="2304" spans="1:19">
      <c r="A2304" s="130">
        <f t="shared" si="196"/>
        <v>39</v>
      </c>
      <c r="E2304" s="130">
        <v>23</v>
      </c>
      <c r="F2304" s="132" t="e">
        <f t="shared" ca="1" si="192"/>
        <v>#N/A</v>
      </c>
      <c r="N2304" s="132" t="e">
        <f t="shared" ca="1" si="194"/>
        <v>#N/A</v>
      </c>
      <c r="S2304" s="132" t="e">
        <f t="shared" ca="1" si="195"/>
        <v>#N/A</v>
      </c>
    </row>
    <row r="2305" spans="1:19">
      <c r="A2305" s="130">
        <f t="shared" si="196"/>
        <v>39</v>
      </c>
      <c r="E2305" s="130">
        <v>24</v>
      </c>
      <c r="S2305" s="132" t="e">
        <f t="shared" ca="1" si="195"/>
        <v>#N/A</v>
      </c>
    </row>
    <row r="2306" spans="1:19">
      <c r="A2306" s="130">
        <f t="shared" si="196"/>
        <v>39</v>
      </c>
      <c r="E2306" s="130">
        <v>25</v>
      </c>
      <c r="S2306" s="132" t="e">
        <f t="shared" ca="1" si="195"/>
        <v>#N/A</v>
      </c>
    </row>
    <row r="2307" spans="1:19">
      <c r="A2307" s="130">
        <f t="shared" si="196"/>
        <v>39</v>
      </c>
      <c r="E2307" s="130">
        <v>26</v>
      </c>
      <c r="S2307" s="132" t="e">
        <f t="shared" ca="1" si="195"/>
        <v>#N/A</v>
      </c>
    </row>
    <row r="2308" spans="1:19">
      <c r="A2308" s="130">
        <f t="shared" si="196"/>
        <v>39</v>
      </c>
      <c r="E2308" s="130">
        <v>27</v>
      </c>
      <c r="S2308" s="132" t="e">
        <f t="shared" ca="1" si="195"/>
        <v>#N/A</v>
      </c>
    </row>
    <row r="2309" spans="1:19">
      <c r="A2309" s="130">
        <f t="shared" si="196"/>
        <v>39</v>
      </c>
      <c r="E2309" s="130">
        <v>28</v>
      </c>
      <c r="S2309" s="132" t="e">
        <f t="shared" ca="1" si="195"/>
        <v>#N/A</v>
      </c>
    </row>
    <row r="2310" spans="1:19">
      <c r="A2310" s="130">
        <f t="shared" si="196"/>
        <v>39</v>
      </c>
      <c r="E2310" s="130">
        <v>29</v>
      </c>
      <c r="S2310" s="132" t="e">
        <f t="shared" ca="1" si="195"/>
        <v>#N/A</v>
      </c>
    </row>
    <row r="2311" spans="1:19">
      <c r="A2311" s="130">
        <f t="shared" si="196"/>
        <v>39</v>
      </c>
      <c r="E2311" s="130">
        <v>30</v>
      </c>
      <c r="S2311" s="132" t="e">
        <f t="shared" ca="1" si="195"/>
        <v>#N/A</v>
      </c>
    </row>
    <row r="2312" spans="1:19">
      <c r="A2312" s="130">
        <f t="shared" si="196"/>
        <v>39</v>
      </c>
      <c r="E2312" s="130">
        <v>31</v>
      </c>
      <c r="S2312" s="132" t="e">
        <f t="shared" ca="1" si="195"/>
        <v>#N/A</v>
      </c>
    </row>
    <row r="2313" spans="1:19">
      <c r="A2313" s="130">
        <f t="shared" si="196"/>
        <v>39</v>
      </c>
      <c r="E2313" s="130">
        <v>32</v>
      </c>
      <c r="S2313" s="132" t="e">
        <f t="shared" ca="1" si="195"/>
        <v>#N/A</v>
      </c>
    </row>
    <row r="2314" spans="1:19">
      <c r="A2314" s="130">
        <f t="shared" si="196"/>
        <v>39</v>
      </c>
      <c r="E2314" s="130">
        <v>33</v>
      </c>
      <c r="S2314" s="132" t="e">
        <f t="shared" ca="1" si="195"/>
        <v>#N/A</v>
      </c>
    </row>
    <row r="2315" spans="1:19">
      <c r="A2315" s="130">
        <f t="shared" si="196"/>
        <v>39</v>
      </c>
      <c r="E2315" s="130">
        <v>34</v>
      </c>
      <c r="S2315" s="132" t="e">
        <f t="shared" ca="1" si="195"/>
        <v>#N/A</v>
      </c>
    </row>
    <row r="2316" spans="1:19">
      <c r="A2316" s="130">
        <f t="shared" si="196"/>
        <v>39</v>
      </c>
      <c r="E2316" s="130">
        <v>35</v>
      </c>
      <c r="S2316" s="132" t="e">
        <f t="shared" ca="1" si="195"/>
        <v>#N/A</v>
      </c>
    </row>
    <row r="2317" spans="1:19">
      <c r="A2317" s="130">
        <f t="shared" si="196"/>
        <v>39</v>
      </c>
      <c r="E2317" s="130">
        <v>36</v>
      </c>
      <c r="S2317" s="132" t="e">
        <f t="shared" ca="1" si="195"/>
        <v>#N/A</v>
      </c>
    </row>
    <row r="2318" spans="1:19">
      <c r="A2318" s="130">
        <f t="shared" si="196"/>
        <v>39</v>
      </c>
      <c r="E2318" s="130">
        <v>37</v>
      </c>
      <c r="S2318" s="132" t="e">
        <f t="shared" ca="1" si="195"/>
        <v>#N/A</v>
      </c>
    </row>
    <row r="2319" spans="1:19">
      <c r="A2319" s="130">
        <f t="shared" si="196"/>
        <v>39</v>
      </c>
      <c r="E2319" s="130">
        <v>38</v>
      </c>
      <c r="S2319" s="132" t="e">
        <f t="shared" ca="1" si="195"/>
        <v>#N/A</v>
      </c>
    </row>
    <row r="2320" spans="1:19">
      <c r="A2320" s="130">
        <f t="shared" si="196"/>
        <v>39</v>
      </c>
      <c r="E2320" s="130">
        <v>39</v>
      </c>
      <c r="S2320" s="132" t="e">
        <f t="shared" ca="1" si="195"/>
        <v>#N/A</v>
      </c>
    </row>
    <row r="2321" spans="1:19">
      <c r="A2321" s="130">
        <f t="shared" si="196"/>
        <v>39</v>
      </c>
      <c r="E2321" s="130">
        <v>40</v>
      </c>
      <c r="S2321" s="132" t="e">
        <f t="shared" ca="1" si="195"/>
        <v>#N/A</v>
      </c>
    </row>
    <row r="2322" spans="1:19">
      <c r="A2322" s="130">
        <f t="shared" si="196"/>
        <v>39</v>
      </c>
      <c r="E2322" s="130">
        <v>41</v>
      </c>
      <c r="S2322" s="132" t="e">
        <f t="shared" ca="1" si="195"/>
        <v>#N/A</v>
      </c>
    </row>
    <row r="2323" spans="1:19">
      <c r="A2323" s="130">
        <f t="shared" si="196"/>
        <v>39</v>
      </c>
      <c r="E2323" s="130">
        <v>42</v>
      </c>
      <c r="S2323" s="132" t="e">
        <f t="shared" ca="1" si="195"/>
        <v>#N/A</v>
      </c>
    </row>
    <row r="2324" spans="1:19">
      <c r="A2324" s="130">
        <f t="shared" si="196"/>
        <v>39</v>
      </c>
      <c r="E2324" s="130">
        <v>43</v>
      </c>
      <c r="S2324" s="132" t="e">
        <f t="shared" ca="1" si="195"/>
        <v>#N/A</v>
      </c>
    </row>
    <row r="2325" spans="1:19">
      <c r="A2325" s="130">
        <f t="shared" si="196"/>
        <v>39</v>
      </c>
      <c r="E2325" s="130">
        <v>44</v>
      </c>
      <c r="S2325" s="132" t="e">
        <f t="shared" ca="1" si="195"/>
        <v>#N/A</v>
      </c>
    </row>
    <row r="2326" spans="1:19">
      <c r="A2326" s="130">
        <f t="shared" si="196"/>
        <v>39</v>
      </c>
      <c r="E2326" s="130">
        <v>45</v>
      </c>
      <c r="S2326" s="132" t="e">
        <f t="shared" ca="1" si="195"/>
        <v>#N/A</v>
      </c>
    </row>
    <row r="2327" spans="1:19">
      <c r="A2327" s="130">
        <f t="shared" si="196"/>
        <v>39</v>
      </c>
      <c r="E2327" s="130">
        <v>46</v>
      </c>
      <c r="S2327" s="132" t="e">
        <f t="shared" ca="1" si="195"/>
        <v>#N/A</v>
      </c>
    </row>
    <row r="2328" spans="1:19">
      <c r="A2328" s="130">
        <f t="shared" si="196"/>
        <v>39</v>
      </c>
      <c r="E2328" s="130">
        <v>47</v>
      </c>
      <c r="S2328" s="132" t="e">
        <f t="shared" ca="1" si="195"/>
        <v>#N/A</v>
      </c>
    </row>
    <row r="2329" spans="1:19">
      <c r="A2329" s="130">
        <f t="shared" si="196"/>
        <v>39</v>
      </c>
      <c r="E2329" s="130">
        <v>48</v>
      </c>
      <c r="S2329" s="132" t="e">
        <f t="shared" ca="1" si="195"/>
        <v>#N/A</v>
      </c>
    </row>
    <row r="2330" spans="1:19">
      <c r="A2330" s="130">
        <f t="shared" si="196"/>
        <v>39</v>
      </c>
      <c r="E2330" s="130">
        <v>49</v>
      </c>
      <c r="S2330" s="132" t="e">
        <f t="shared" ca="1" si="195"/>
        <v>#N/A</v>
      </c>
    </row>
    <row r="2331" spans="1:19">
      <c r="A2331" s="130">
        <f t="shared" si="196"/>
        <v>39</v>
      </c>
      <c r="E2331" s="130">
        <v>50</v>
      </c>
      <c r="S2331" s="132" t="e">
        <f t="shared" ca="1" si="195"/>
        <v>#N/A</v>
      </c>
    </row>
    <row r="2332" spans="1:19">
      <c r="A2332" s="130">
        <f t="shared" si="196"/>
        <v>39</v>
      </c>
      <c r="E2332" s="130">
        <v>51</v>
      </c>
      <c r="S2332" s="132" t="e">
        <f t="shared" ca="1" si="195"/>
        <v>#N/A</v>
      </c>
    </row>
    <row r="2333" spans="1:19">
      <c r="A2333" s="130">
        <f t="shared" si="196"/>
        <v>39</v>
      </c>
      <c r="E2333" s="130">
        <v>52</v>
      </c>
      <c r="S2333" s="132" t="e">
        <f t="shared" ca="1" si="195"/>
        <v>#N/A</v>
      </c>
    </row>
    <row r="2342" spans="1:21">
      <c r="A2342" s="130">
        <f>(ROW()+58)/60</f>
        <v>40</v>
      </c>
      <c r="B2342" s="131">
        <f ca="1">INDIRECT("select!E"&amp;TEXT($B$1+A2342,"#"))</f>
        <v>0</v>
      </c>
      <c r="C2342" s="130" t="e">
        <f ca="1">VLOOKUP(B2342,$A$3181:$D$3190,4,0)</f>
        <v>#N/A</v>
      </c>
      <c r="D2342" s="130" t="e">
        <f ca="1">VLOOKUP(B2342,$A$3181:$D$3190,3,0)</f>
        <v>#N/A</v>
      </c>
      <c r="E2342" s="130">
        <v>1</v>
      </c>
      <c r="F2342" s="132" t="e">
        <f t="shared" ref="F2342:F2364" ca="1" si="197">IF(E2342&lt;=INDIRECT("D$"&amp;TEXT(ROW()-E2342+1,"#")),INDIRECT("E$"&amp;TEXT($F$1+INDIRECT("C$"&amp;TEXT(ROW()-E2342+1,"#"))+E2342-1,"#")),"")</f>
        <v>#N/A</v>
      </c>
      <c r="G2342" s="131">
        <f ca="1">INDIRECT("select!G"&amp;TEXT($B$1+A2342,"#"))</f>
        <v>0</v>
      </c>
      <c r="H2342" s="130" t="e">
        <f ca="1">VLOOKUP(G2342,E$3181:G$3219,3,0)</f>
        <v>#N/A</v>
      </c>
      <c r="I2342" s="130" t="e">
        <f ca="1">VLOOKUP(G2342,E$3181:G$3219,2,0)</f>
        <v>#N/A</v>
      </c>
      <c r="J2342" s="132" t="e">
        <f t="shared" ref="J2342:J2350" ca="1" si="198">IF(E2342&lt;=INDIRECT("I$"&amp;TEXT(ROW()-E2342+1,"#")),INDIRECT("H$"&amp;TEXT($F$1+INDIRECT("H$"&amp;TEXT(ROW()-E2342+1,"#"))+E2342-1,"#")),"")</f>
        <v>#N/A</v>
      </c>
      <c r="K2342" s="133">
        <f ca="1">INDIRECT("select!H"&amp;TEXT($B$1+A2342,"#"))</f>
        <v>0</v>
      </c>
      <c r="L2342" s="130" t="e">
        <f ca="1">VLOOKUP(K2342,H$3181:J$3287,3,0)</f>
        <v>#N/A</v>
      </c>
      <c r="M2342" s="130" t="e">
        <f ca="1">VLOOKUP(K2342,H$3181:J$3287,2,0)</f>
        <v>#N/A</v>
      </c>
      <c r="N2342" s="132" t="e">
        <f t="shared" ref="N2342:N2364" ca="1" si="199">IF(E2342&lt;=INDIRECT("M$"&amp;TEXT(ROW()-E2342+1,"#")),INDIRECT("K$"&amp;TEXT($F$1+INDIRECT("L$"&amp;TEXT(ROW()-E2342+1,"#"))+E2342-1,"#")),"")</f>
        <v>#N/A</v>
      </c>
      <c r="O2342" s="133">
        <f ca="1">INDIRECT("select!I"&amp;TEXT($B$1+A2342,"#"))</f>
        <v>0</v>
      </c>
      <c r="Q2342" s="130" t="e">
        <f ca="1">VLOOKUP(O2342,K$3181:O$3570,5,0)</f>
        <v>#N/A</v>
      </c>
      <c r="R2342" s="130" t="e">
        <f ca="1">VLOOKUP(O2342,K$3181:O$3570,4,0)</f>
        <v>#N/A</v>
      </c>
      <c r="S2342" s="132" t="e">
        <f t="shared" ref="S2342:S2393" ca="1" si="200">IF(E2342&lt;=INDIRECT("R$"&amp;TEXT(ROW()-E2342+1,"#")),INDIRECT("P$"&amp;TEXT($F$1+INDIRECT("Q$"&amp;TEXT(ROW()-E2342+1,"#"))+E2342-1,"#")),"")</f>
        <v>#N/A</v>
      </c>
      <c r="T2342" s="130" t="str">
        <f ca="1">IFERROR(VLOOKUP(O2342,K$3181:O$3570,2,0),"")</f>
        <v/>
      </c>
      <c r="U2342">
        <f ca="1">IFERROR(VLOOKUP(O2342,K$3181:O$3570,3,0),0)</f>
        <v>0</v>
      </c>
    </row>
    <row r="2343" spans="1:21">
      <c r="A2343" s="130">
        <f t="shared" ref="A2343:A2393" si="201">A2342</f>
        <v>40</v>
      </c>
      <c r="E2343" s="130">
        <v>2</v>
      </c>
      <c r="F2343" s="132" t="e">
        <f t="shared" ca="1" si="197"/>
        <v>#N/A</v>
      </c>
      <c r="J2343" s="132" t="e">
        <f t="shared" ca="1" si="198"/>
        <v>#N/A</v>
      </c>
      <c r="N2343" s="132" t="e">
        <f t="shared" ca="1" si="199"/>
        <v>#N/A</v>
      </c>
      <c r="S2343" s="132" t="e">
        <f t="shared" ca="1" si="200"/>
        <v>#N/A</v>
      </c>
    </row>
    <row r="2344" spans="1:21">
      <c r="A2344" s="130">
        <f t="shared" si="201"/>
        <v>40</v>
      </c>
      <c r="E2344" s="130">
        <v>3</v>
      </c>
      <c r="F2344" s="132" t="e">
        <f t="shared" ca="1" si="197"/>
        <v>#N/A</v>
      </c>
      <c r="J2344" s="132" t="e">
        <f t="shared" ca="1" si="198"/>
        <v>#N/A</v>
      </c>
      <c r="N2344" s="132" t="e">
        <f t="shared" ca="1" si="199"/>
        <v>#N/A</v>
      </c>
      <c r="S2344" s="132" t="e">
        <f t="shared" ca="1" si="200"/>
        <v>#N/A</v>
      </c>
    </row>
    <row r="2345" spans="1:21">
      <c r="A2345" s="130">
        <f t="shared" si="201"/>
        <v>40</v>
      </c>
      <c r="E2345" s="130">
        <v>4</v>
      </c>
      <c r="F2345" s="132" t="e">
        <f t="shared" ca="1" si="197"/>
        <v>#N/A</v>
      </c>
      <c r="J2345" s="132" t="e">
        <f t="shared" ca="1" si="198"/>
        <v>#N/A</v>
      </c>
      <c r="N2345" s="132" t="e">
        <f t="shared" ca="1" si="199"/>
        <v>#N/A</v>
      </c>
      <c r="S2345" s="132" t="e">
        <f t="shared" ca="1" si="200"/>
        <v>#N/A</v>
      </c>
    </row>
    <row r="2346" spans="1:21">
      <c r="A2346" s="130">
        <f t="shared" si="201"/>
        <v>40</v>
      </c>
      <c r="E2346" s="130">
        <v>5</v>
      </c>
      <c r="F2346" s="132" t="e">
        <f t="shared" ca="1" si="197"/>
        <v>#N/A</v>
      </c>
      <c r="J2346" s="132" t="e">
        <f t="shared" ca="1" si="198"/>
        <v>#N/A</v>
      </c>
      <c r="N2346" s="132" t="e">
        <f t="shared" ca="1" si="199"/>
        <v>#N/A</v>
      </c>
      <c r="S2346" s="132" t="e">
        <f t="shared" ca="1" si="200"/>
        <v>#N/A</v>
      </c>
    </row>
    <row r="2347" spans="1:21">
      <c r="A2347" s="130">
        <f t="shared" si="201"/>
        <v>40</v>
      </c>
      <c r="E2347" s="130">
        <v>6</v>
      </c>
      <c r="F2347" s="132" t="e">
        <f t="shared" ca="1" si="197"/>
        <v>#N/A</v>
      </c>
      <c r="J2347" s="132" t="e">
        <f t="shared" ca="1" si="198"/>
        <v>#N/A</v>
      </c>
      <c r="N2347" s="132" t="e">
        <f t="shared" ca="1" si="199"/>
        <v>#N/A</v>
      </c>
      <c r="S2347" s="132" t="e">
        <f t="shared" ca="1" si="200"/>
        <v>#N/A</v>
      </c>
    </row>
    <row r="2348" spans="1:21">
      <c r="A2348" s="130">
        <f t="shared" si="201"/>
        <v>40</v>
      </c>
      <c r="E2348" s="130">
        <v>7</v>
      </c>
      <c r="F2348" s="132" t="e">
        <f t="shared" ca="1" si="197"/>
        <v>#N/A</v>
      </c>
      <c r="J2348" s="132" t="e">
        <f t="shared" ca="1" si="198"/>
        <v>#N/A</v>
      </c>
      <c r="N2348" s="132" t="e">
        <f t="shared" ca="1" si="199"/>
        <v>#N/A</v>
      </c>
      <c r="S2348" s="132" t="e">
        <f t="shared" ca="1" si="200"/>
        <v>#N/A</v>
      </c>
    </row>
    <row r="2349" spans="1:21">
      <c r="A2349" s="130">
        <f t="shared" si="201"/>
        <v>40</v>
      </c>
      <c r="E2349" s="130">
        <v>8</v>
      </c>
      <c r="F2349" s="132" t="e">
        <f t="shared" ca="1" si="197"/>
        <v>#N/A</v>
      </c>
      <c r="J2349" s="132" t="e">
        <f t="shared" ca="1" si="198"/>
        <v>#N/A</v>
      </c>
      <c r="N2349" s="132" t="e">
        <f t="shared" ca="1" si="199"/>
        <v>#N/A</v>
      </c>
      <c r="S2349" s="132" t="e">
        <f t="shared" ca="1" si="200"/>
        <v>#N/A</v>
      </c>
    </row>
    <row r="2350" spans="1:21">
      <c r="A2350" s="130">
        <f t="shared" si="201"/>
        <v>40</v>
      </c>
      <c r="E2350" s="130">
        <v>9</v>
      </c>
      <c r="F2350" s="132" t="e">
        <f t="shared" ca="1" si="197"/>
        <v>#N/A</v>
      </c>
      <c r="J2350" s="132" t="e">
        <f t="shared" ca="1" si="198"/>
        <v>#N/A</v>
      </c>
      <c r="N2350" s="132" t="e">
        <f t="shared" ca="1" si="199"/>
        <v>#N/A</v>
      </c>
      <c r="S2350" s="132" t="e">
        <f t="shared" ca="1" si="200"/>
        <v>#N/A</v>
      </c>
    </row>
    <row r="2351" spans="1:21">
      <c r="A2351" s="130">
        <f t="shared" si="201"/>
        <v>40</v>
      </c>
      <c r="E2351" s="130">
        <v>10</v>
      </c>
      <c r="F2351" s="132" t="e">
        <f t="shared" ca="1" si="197"/>
        <v>#N/A</v>
      </c>
      <c r="N2351" s="132" t="e">
        <f t="shared" ca="1" si="199"/>
        <v>#N/A</v>
      </c>
      <c r="S2351" s="132" t="e">
        <f t="shared" ca="1" si="200"/>
        <v>#N/A</v>
      </c>
    </row>
    <row r="2352" spans="1:21">
      <c r="A2352" s="130">
        <f t="shared" si="201"/>
        <v>40</v>
      </c>
      <c r="E2352" s="130">
        <v>11</v>
      </c>
      <c r="F2352" s="132" t="e">
        <f t="shared" ca="1" si="197"/>
        <v>#N/A</v>
      </c>
      <c r="N2352" s="132" t="e">
        <f t="shared" ca="1" si="199"/>
        <v>#N/A</v>
      </c>
      <c r="S2352" s="132" t="e">
        <f t="shared" ca="1" si="200"/>
        <v>#N/A</v>
      </c>
    </row>
    <row r="2353" spans="1:19">
      <c r="A2353" s="130">
        <f t="shared" si="201"/>
        <v>40</v>
      </c>
      <c r="E2353" s="130">
        <v>12</v>
      </c>
      <c r="F2353" s="132" t="e">
        <f t="shared" ca="1" si="197"/>
        <v>#N/A</v>
      </c>
      <c r="N2353" s="132" t="e">
        <f t="shared" ca="1" si="199"/>
        <v>#N/A</v>
      </c>
      <c r="S2353" s="132" t="e">
        <f t="shared" ca="1" si="200"/>
        <v>#N/A</v>
      </c>
    </row>
    <row r="2354" spans="1:19">
      <c r="A2354" s="130">
        <f t="shared" si="201"/>
        <v>40</v>
      </c>
      <c r="E2354" s="130">
        <v>13</v>
      </c>
      <c r="F2354" s="132" t="e">
        <f t="shared" ca="1" si="197"/>
        <v>#N/A</v>
      </c>
      <c r="N2354" s="132" t="e">
        <f t="shared" ca="1" si="199"/>
        <v>#N/A</v>
      </c>
      <c r="S2354" s="132" t="e">
        <f t="shared" ca="1" si="200"/>
        <v>#N/A</v>
      </c>
    </row>
    <row r="2355" spans="1:19">
      <c r="A2355" s="130">
        <f t="shared" si="201"/>
        <v>40</v>
      </c>
      <c r="E2355" s="130">
        <v>14</v>
      </c>
      <c r="F2355" s="132" t="e">
        <f t="shared" ca="1" si="197"/>
        <v>#N/A</v>
      </c>
      <c r="N2355" s="132" t="e">
        <f t="shared" ca="1" si="199"/>
        <v>#N/A</v>
      </c>
      <c r="S2355" s="132" t="e">
        <f t="shared" ca="1" si="200"/>
        <v>#N/A</v>
      </c>
    </row>
    <row r="2356" spans="1:19">
      <c r="A2356" s="130">
        <f t="shared" si="201"/>
        <v>40</v>
      </c>
      <c r="E2356" s="130">
        <v>15</v>
      </c>
      <c r="F2356" s="132" t="e">
        <f t="shared" ca="1" si="197"/>
        <v>#N/A</v>
      </c>
      <c r="N2356" s="132" t="e">
        <f t="shared" ca="1" si="199"/>
        <v>#N/A</v>
      </c>
      <c r="S2356" s="132" t="e">
        <f t="shared" ca="1" si="200"/>
        <v>#N/A</v>
      </c>
    </row>
    <row r="2357" spans="1:19">
      <c r="A2357" s="130">
        <f t="shared" si="201"/>
        <v>40</v>
      </c>
      <c r="E2357" s="130">
        <v>16</v>
      </c>
      <c r="F2357" s="132" t="e">
        <f t="shared" ca="1" si="197"/>
        <v>#N/A</v>
      </c>
      <c r="N2357" s="132" t="e">
        <f t="shared" ca="1" si="199"/>
        <v>#N/A</v>
      </c>
      <c r="S2357" s="132" t="e">
        <f t="shared" ca="1" si="200"/>
        <v>#N/A</v>
      </c>
    </row>
    <row r="2358" spans="1:19">
      <c r="A2358" s="130">
        <f t="shared" si="201"/>
        <v>40</v>
      </c>
      <c r="E2358" s="130">
        <v>17</v>
      </c>
      <c r="F2358" s="132" t="e">
        <f t="shared" ca="1" si="197"/>
        <v>#N/A</v>
      </c>
      <c r="N2358" s="132" t="e">
        <f t="shared" ca="1" si="199"/>
        <v>#N/A</v>
      </c>
      <c r="S2358" s="132" t="e">
        <f t="shared" ca="1" si="200"/>
        <v>#N/A</v>
      </c>
    </row>
    <row r="2359" spans="1:19">
      <c r="A2359" s="130">
        <f t="shared" si="201"/>
        <v>40</v>
      </c>
      <c r="E2359" s="130">
        <v>18</v>
      </c>
      <c r="F2359" s="132" t="e">
        <f t="shared" ca="1" si="197"/>
        <v>#N/A</v>
      </c>
      <c r="N2359" s="132" t="e">
        <f t="shared" ca="1" si="199"/>
        <v>#N/A</v>
      </c>
      <c r="S2359" s="132" t="e">
        <f t="shared" ca="1" si="200"/>
        <v>#N/A</v>
      </c>
    </row>
    <row r="2360" spans="1:19">
      <c r="A2360" s="130">
        <f t="shared" si="201"/>
        <v>40</v>
      </c>
      <c r="E2360" s="130">
        <v>19</v>
      </c>
      <c r="F2360" s="132" t="e">
        <f t="shared" ca="1" si="197"/>
        <v>#N/A</v>
      </c>
      <c r="N2360" s="132" t="e">
        <f t="shared" ca="1" si="199"/>
        <v>#N/A</v>
      </c>
      <c r="S2360" s="132" t="e">
        <f t="shared" ca="1" si="200"/>
        <v>#N/A</v>
      </c>
    </row>
    <row r="2361" spans="1:19">
      <c r="A2361" s="130">
        <f t="shared" si="201"/>
        <v>40</v>
      </c>
      <c r="E2361" s="130">
        <v>20</v>
      </c>
      <c r="F2361" s="132" t="e">
        <f t="shared" ca="1" si="197"/>
        <v>#N/A</v>
      </c>
      <c r="N2361" s="132" t="e">
        <f t="shared" ca="1" si="199"/>
        <v>#N/A</v>
      </c>
      <c r="S2361" s="132" t="e">
        <f t="shared" ca="1" si="200"/>
        <v>#N/A</v>
      </c>
    </row>
    <row r="2362" spans="1:19">
      <c r="A2362" s="130">
        <f t="shared" si="201"/>
        <v>40</v>
      </c>
      <c r="E2362" s="130">
        <v>21</v>
      </c>
      <c r="F2362" s="132" t="e">
        <f t="shared" ca="1" si="197"/>
        <v>#N/A</v>
      </c>
      <c r="N2362" s="132" t="e">
        <f t="shared" ca="1" si="199"/>
        <v>#N/A</v>
      </c>
      <c r="S2362" s="132" t="e">
        <f t="shared" ca="1" si="200"/>
        <v>#N/A</v>
      </c>
    </row>
    <row r="2363" spans="1:19">
      <c r="A2363" s="130">
        <f t="shared" si="201"/>
        <v>40</v>
      </c>
      <c r="E2363" s="130">
        <v>22</v>
      </c>
      <c r="F2363" s="132" t="e">
        <f t="shared" ca="1" si="197"/>
        <v>#N/A</v>
      </c>
      <c r="N2363" s="132" t="e">
        <f t="shared" ca="1" si="199"/>
        <v>#N/A</v>
      </c>
      <c r="S2363" s="132" t="e">
        <f t="shared" ca="1" si="200"/>
        <v>#N/A</v>
      </c>
    </row>
    <row r="2364" spans="1:19">
      <c r="A2364" s="130">
        <f t="shared" si="201"/>
        <v>40</v>
      </c>
      <c r="E2364" s="130">
        <v>23</v>
      </c>
      <c r="F2364" s="132" t="e">
        <f t="shared" ca="1" si="197"/>
        <v>#N/A</v>
      </c>
      <c r="N2364" s="132" t="e">
        <f t="shared" ca="1" si="199"/>
        <v>#N/A</v>
      </c>
      <c r="S2364" s="132" t="e">
        <f t="shared" ca="1" si="200"/>
        <v>#N/A</v>
      </c>
    </row>
    <row r="2365" spans="1:19">
      <c r="A2365" s="130">
        <f t="shared" si="201"/>
        <v>40</v>
      </c>
      <c r="E2365" s="130">
        <v>24</v>
      </c>
      <c r="S2365" s="132" t="e">
        <f t="shared" ca="1" si="200"/>
        <v>#N/A</v>
      </c>
    </row>
    <row r="2366" spans="1:19">
      <c r="A2366" s="130">
        <f t="shared" si="201"/>
        <v>40</v>
      </c>
      <c r="E2366" s="130">
        <v>25</v>
      </c>
      <c r="S2366" s="132" t="e">
        <f t="shared" ca="1" si="200"/>
        <v>#N/A</v>
      </c>
    </row>
    <row r="2367" spans="1:19">
      <c r="A2367" s="130">
        <f t="shared" si="201"/>
        <v>40</v>
      </c>
      <c r="E2367" s="130">
        <v>26</v>
      </c>
      <c r="S2367" s="132" t="e">
        <f t="shared" ca="1" si="200"/>
        <v>#N/A</v>
      </c>
    </row>
    <row r="2368" spans="1:19">
      <c r="A2368" s="130">
        <f t="shared" si="201"/>
        <v>40</v>
      </c>
      <c r="E2368" s="130">
        <v>27</v>
      </c>
      <c r="S2368" s="132" t="e">
        <f t="shared" ca="1" si="200"/>
        <v>#N/A</v>
      </c>
    </row>
    <row r="2369" spans="1:19">
      <c r="A2369" s="130">
        <f t="shared" si="201"/>
        <v>40</v>
      </c>
      <c r="E2369" s="130">
        <v>28</v>
      </c>
      <c r="S2369" s="132" t="e">
        <f t="shared" ca="1" si="200"/>
        <v>#N/A</v>
      </c>
    </row>
    <row r="2370" spans="1:19">
      <c r="A2370" s="130">
        <f t="shared" si="201"/>
        <v>40</v>
      </c>
      <c r="E2370" s="130">
        <v>29</v>
      </c>
      <c r="S2370" s="132" t="e">
        <f t="shared" ca="1" si="200"/>
        <v>#N/A</v>
      </c>
    </row>
    <row r="2371" spans="1:19">
      <c r="A2371" s="130">
        <f t="shared" si="201"/>
        <v>40</v>
      </c>
      <c r="E2371" s="130">
        <v>30</v>
      </c>
      <c r="S2371" s="132" t="e">
        <f t="shared" ca="1" si="200"/>
        <v>#N/A</v>
      </c>
    </row>
    <row r="2372" spans="1:19">
      <c r="A2372" s="130">
        <f t="shared" si="201"/>
        <v>40</v>
      </c>
      <c r="E2372" s="130">
        <v>31</v>
      </c>
      <c r="S2372" s="132" t="e">
        <f t="shared" ca="1" si="200"/>
        <v>#N/A</v>
      </c>
    </row>
    <row r="2373" spans="1:19">
      <c r="A2373" s="130">
        <f t="shared" si="201"/>
        <v>40</v>
      </c>
      <c r="E2373" s="130">
        <v>32</v>
      </c>
      <c r="S2373" s="132" t="e">
        <f t="shared" ca="1" si="200"/>
        <v>#N/A</v>
      </c>
    </row>
    <row r="2374" spans="1:19">
      <c r="A2374" s="130">
        <f t="shared" si="201"/>
        <v>40</v>
      </c>
      <c r="E2374" s="130">
        <v>33</v>
      </c>
      <c r="S2374" s="132" t="e">
        <f t="shared" ca="1" si="200"/>
        <v>#N/A</v>
      </c>
    </row>
    <row r="2375" spans="1:19">
      <c r="A2375" s="130">
        <f t="shared" si="201"/>
        <v>40</v>
      </c>
      <c r="E2375" s="130">
        <v>34</v>
      </c>
      <c r="S2375" s="132" t="e">
        <f t="shared" ca="1" si="200"/>
        <v>#N/A</v>
      </c>
    </row>
    <row r="2376" spans="1:19">
      <c r="A2376" s="130">
        <f t="shared" si="201"/>
        <v>40</v>
      </c>
      <c r="E2376" s="130">
        <v>35</v>
      </c>
      <c r="S2376" s="132" t="e">
        <f t="shared" ca="1" si="200"/>
        <v>#N/A</v>
      </c>
    </row>
    <row r="2377" spans="1:19">
      <c r="A2377" s="130">
        <f t="shared" si="201"/>
        <v>40</v>
      </c>
      <c r="E2377" s="130">
        <v>36</v>
      </c>
      <c r="S2377" s="132" t="e">
        <f t="shared" ca="1" si="200"/>
        <v>#N/A</v>
      </c>
    </row>
    <row r="2378" spans="1:19">
      <c r="A2378" s="130">
        <f t="shared" si="201"/>
        <v>40</v>
      </c>
      <c r="E2378" s="130">
        <v>37</v>
      </c>
      <c r="S2378" s="132" t="e">
        <f t="shared" ca="1" si="200"/>
        <v>#N/A</v>
      </c>
    </row>
    <row r="2379" spans="1:19">
      <c r="A2379" s="130">
        <f t="shared" si="201"/>
        <v>40</v>
      </c>
      <c r="E2379" s="130">
        <v>38</v>
      </c>
      <c r="S2379" s="132" t="e">
        <f t="shared" ca="1" si="200"/>
        <v>#N/A</v>
      </c>
    </row>
    <row r="2380" spans="1:19">
      <c r="A2380" s="130">
        <f t="shared" si="201"/>
        <v>40</v>
      </c>
      <c r="E2380" s="130">
        <v>39</v>
      </c>
      <c r="S2380" s="132" t="e">
        <f t="shared" ca="1" si="200"/>
        <v>#N/A</v>
      </c>
    </row>
    <row r="2381" spans="1:19">
      <c r="A2381" s="130">
        <f t="shared" si="201"/>
        <v>40</v>
      </c>
      <c r="E2381" s="130">
        <v>40</v>
      </c>
      <c r="S2381" s="132" t="e">
        <f t="shared" ca="1" si="200"/>
        <v>#N/A</v>
      </c>
    </row>
    <row r="2382" spans="1:19">
      <c r="A2382" s="130">
        <f t="shared" si="201"/>
        <v>40</v>
      </c>
      <c r="E2382" s="130">
        <v>41</v>
      </c>
      <c r="S2382" s="132" t="e">
        <f t="shared" ca="1" si="200"/>
        <v>#N/A</v>
      </c>
    </row>
    <row r="2383" spans="1:19">
      <c r="A2383" s="130">
        <f t="shared" si="201"/>
        <v>40</v>
      </c>
      <c r="E2383" s="130">
        <v>42</v>
      </c>
      <c r="S2383" s="132" t="e">
        <f t="shared" ca="1" si="200"/>
        <v>#N/A</v>
      </c>
    </row>
    <row r="2384" spans="1:19">
      <c r="A2384" s="130">
        <f t="shared" si="201"/>
        <v>40</v>
      </c>
      <c r="E2384" s="130">
        <v>43</v>
      </c>
      <c r="S2384" s="132" t="e">
        <f t="shared" ca="1" si="200"/>
        <v>#N/A</v>
      </c>
    </row>
    <row r="2385" spans="1:19">
      <c r="A2385" s="130">
        <f t="shared" si="201"/>
        <v>40</v>
      </c>
      <c r="E2385" s="130">
        <v>44</v>
      </c>
      <c r="S2385" s="132" t="e">
        <f t="shared" ca="1" si="200"/>
        <v>#N/A</v>
      </c>
    </row>
    <row r="2386" spans="1:19">
      <c r="A2386" s="130">
        <f t="shared" si="201"/>
        <v>40</v>
      </c>
      <c r="E2386" s="130">
        <v>45</v>
      </c>
      <c r="S2386" s="132" t="e">
        <f t="shared" ca="1" si="200"/>
        <v>#N/A</v>
      </c>
    </row>
    <row r="2387" spans="1:19">
      <c r="A2387" s="130">
        <f t="shared" si="201"/>
        <v>40</v>
      </c>
      <c r="E2387" s="130">
        <v>46</v>
      </c>
      <c r="S2387" s="132" t="e">
        <f t="shared" ca="1" si="200"/>
        <v>#N/A</v>
      </c>
    </row>
    <row r="2388" spans="1:19">
      <c r="A2388" s="130">
        <f t="shared" si="201"/>
        <v>40</v>
      </c>
      <c r="E2388" s="130">
        <v>47</v>
      </c>
      <c r="S2388" s="132" t="e">
        <f t="shared" ca="1" si="200"/>
        <v>#N/A</v>
      </c>
    </row>
    <row r="2389" spans="1:19">
      <c r="A2389" s="130">
        <f t="shared" si="201"/>
        <v>40</v>
      </c>
      <c r="E2389" s="130">
        <v>48</v>
      </c>
      <c r="S2389" s="132" t="e">
        <f t="shared" ca="1" si="200"/>
        <v>#N/A</v>
      </c>
    </row>
    <row r="2390" spans="1:19">
      <c r="A2390" s="130">
        <f t="shared" si="201"/>
        <v>40</v>
      </c>
      <c r="E2390" s="130">
        <v>49</v>
      </c>
      <c r="S2390" s="132" t="e">
        <f t="shared" ca="1" si="200"/>
        <v>#N/A</v>
      </c>
    </row>
    <row r="2391" spans="1:19">
      <c r="A2391" s="130">
        <f t="shared" si="201"/>
        <v>40</v>
      </c>
      <c r="E2391" s="130">
        <v>50</v>
      </c>
      <c r="S2391" s="132" t="e">
        <f t="shared" ca="1" si="200"/>
        <v>#N/A</v>
      </c>
    </row>
    <row r="2392" spans="1:19">
      <c r="A2392" s="130">
        <f t="shared" si="201"/>
        <v>40</v>
      </c>
      <c r="E2392" s="130">
        <v>51</v>
      </c>
      <c r="S2392" s="132" t="e">
        <f t="shared" ca="1" si="200"/>
        <v>#N/A</v>
      </c>
    </row>
    <row r="2393" spans="1:19">
      <c r="A2393" s="130">
        <f t="shared" si="201"/>
        <v>40</v>
      </c>
      <c r="E2393" s="130">
        <v>52</v>
      </c>
      <c r="S2393" s="132" t="e">
        <f t="shared" ca="1" si="200"/>
        <v>#N/A</v>
      </c>
    </row>
    <row r="2402" spans="1:21">
      <c r="A2402" s="130">
        <f>(ROW()+58)/60</f>
        <v>41</v>
      </c>
      <c r="B2402" s="131">
        <f ca="1">INDIRECT("select!E"&amp;TEXT($B$1+A2402,"#"))</f>
        <v>0</v>
      </c>
      <c r="C2402" s="130" t="e">
        <f ca="1">VLOOKUP(B2402,$A$3181:$D$3190,4,0)</f>
        <v>#N/A</v>
      </c>
      <c r="D2402" s="130" t="e">
        <f ca="1">VLOOKUP(B2402,$A$3181:$D$3190,3,0)</f>
        <v>#N/A</v>
      </c>
      <c r="E2402" s="130">
        <v>1</v>
      </c>
      <c r="F2402" s="132" t="e">
        <f t="shared" ref="F2402:F2424" ca="1" si="202">IF(E2402&lt;=INDIRECT("D$"&amp;TEXT(ROW()-E2402+1,"#")),INDIRECT("E$"&amp;TEXT($F$1+INDIRECT("C$"&amp;TEXT(ROW()-E2402+1,"#"))+E2402-1,"#")),"")</f>
        <v>#N/A</v>
      </c>
      <c r="G2402" s="131">
        <f ca="1">INDIRECT("select!G"&amp;TEXT($B$1+A2402,"#"))</f>
        <v>0</v>
      </c>
      <c r="H2402" s="130" t="e">
        <f ca="1">VLOOKUP(G2402,E$3181:G$3219,3,0)</f>
        <v>#N/A</v>
      </c>
      <c r="I2402" s="130" t="e">
        <f ca="1">VLOOKUP(G2402,E$3181:G$3219,2,0)</f>
        <v>#N/A</v>
      </c>
      <c r="J2402" s="132" t="e">
        <f t="shared" ref="J2402:J2410" ca="1" si="203">IF(E2402&lt;=INDIRECT("I$"&amp;TEXT(ROW()-E2402+1,"#")),INDIRECT("H$"&amp;TEXT($F$1+INDIRECT("H$"&amp;TEXT(ROW()-E2402+1,"#"))+E2402-1,"#")),"")</f>
        <v>#N/A</v>
      </c>
      <c r="K2402" s="133">
        <f ca="1">INDIRECT("select!H"&amp;TEXT($B$1+A2402,"#"))</f>
        <v>0</v>
      </c>
      <c r="L2402" s="130" t="e">
        <f ca="1">VLOOKUP(K2402,H$3181:J$3287,3,0)</f>
        <v>#N/A</v>
      </c>
      <c r="M2402" s="130" t="e">
        <f ca="1">VLOOKUP(K2402,H$3181:J$3287,2,0)</f>
        <v>#N/A</v>
      </c>
      <c r="N2402" s="132" t="e">
        <f t="shared" ref="N2402:N2424" ca="1" si="204">IF(E2402&lt;=INDIRECT("M$"&amp;TEXT(ROW()-E2402+1,"#")),INDIRECT("K$"&amp;TEXT($F$1+INDIRECT("L$"&amp;TEXT(ROW()-E2402+1,"#"))+E2402-1,"#")),"")</f>
        <v>#N/A</v>
      </c>
      <c r="O2402" s="133">
        <f ca="1">INDIRECT("select!I"&amp;TEXT($B$1+A2402,"#"))</f>
        <v>0</v>
      </c>
      <c r="Q2402" s="130" t="e">
        <f ca="1">VLOOKUP(O2402,K$3181:O$3570,5,0)</f>
        <v>#N/A</v>
      </c>
      <c r="R2402" s="130" t="e">
        <f ca="1">VLOOKUP(O2402,K$3181:O$3570,4,0)</f>
        <v>#N/A</v>
      </c>
      <c r="S2402" s="132" t="e">
        <f t="shared" ref="S2402:S2453" ca="1" si="205">IF(E2402&lt;=INDIRECT("R$"&amp;TEXT(ROW()-E2402+1,"#")),INDIRECT("P$"&amp;TEXT($F$1+INDIRECT("Q$"&amp;TEXT(ROW()-E2402+1,"#"))+E2402-1,"#")),"")</f>
        <v>#N/A</v>
      </c>
      <c r="T2402" s="130" t="str">
        <f ca="1">IFERROR(VLOOKUP(O2402,K$3181:O$3570,2,0),"")</f>
        <v/>
      </c>
      <c r="U2402">
        <f ca="1">IFERROR(VLOOKUP(O2402,K$3181:O$3570,3,0),0)</f>
        <v>0</v>
      </c>
    </row>
    <row r="2403" spans="1:21">
      <c r="A2403" s="130">
        <f t="shared" ref="A2403:A2453" si="206">A2402</f>
        <v>41</v>
      </c>
      <c r="E2403" s="130">
        <v>2</v>
      </c>
      <c r="F2403" s="132" t="e">
        <f t="shared" ca="1" si="202"/>
        <v>#N/A</v>
      </c>
      <c r="J2403" s="132" t="e">
        <f t="shared" ca="1" si="203"/>
        <v>#N/A</v>
      </c>
      <c r="N2403" s="132" t="e">
        <f t="shared" ca="1" si="204"/>
        <v>#N/A</v>
      </c>
      <c r="S2403" s="132" t="e">
        <f t="shared" ca="1" si="205"/>
        <v>#N/A</v>
      </c>
    </row>
    <row r="2404" spans="1:21">
      <c r="A2404" s="130">
        <f t="shared" si="206"/>
        <v>41</v>
      </c>
      <c r="E2404" s="130">
        <v>3</v>
      </c>
      <c r="F2404" s="132" t="e">
        <f t="shared" ca="1" si="202"/>
        <v>#N/A</v>
      </c>
      <c r="J2404" s="132" t="e">
        <f t="shared" ca="1" si="203"/>
        <v>#N/A</v>
      </c>
      <c r="N2404" s="132" t="e">
        <f t="shared" ca="1" si="204"/>
        <v>#N/A</v>
      </c>
      <c r="S2404" s="132" t="e">
        <f t="shared" ca="1" si="205"/>
        <v>#N/A</v>
      </c>
    </row>
    <row r="2405" spans="1:21">
      <c r="A2405" s="130">
        <f t="shared" si="206"/>
        <v>41</v>
      </c>
      <c r="E2405" s="130">
        <v>4</v>
      </c>
      <c r="F2405" s="132" t="e">
        <f t="shared" ca="1" si="202"/>
        <v>#N/A</v>
      </c>
      <c r="J2405" s="132" t="e">
        <f t="shared" ca="1" si="203"/>
        <v>#N/A</v>
      </c>
      <c r="N2405" s="132" t="e">
        <f t="shared" ca="1" si="204"/>
        <v>#N/A</v>
      </c>
      <c r="S2405" s="132" t="e">
        <f t="shared" ca="1" si="205"/>
        <v>#N/A</v>
      </c>
    </row>
    <row r="2406" spans="1:21">
      <c r="A2406" s="130">
        <f t="shared" si="206"/>
        <v>41</v>
      </c>
      <c r="E2406" s="130">
        <v>5</v>
      </c>
      <c r="F2406" s="132" t="e">
        <f t="shared" ca="1" si="202"/>
        <v>#N/A</v>
      </c>
      <c r="J2406" s="132" t="e">
        <f t="shared" ca="1" si="203"/>
        <v>#N/A</v>
      </c>
      <c r="N2406" s="132" t="e">
        <f t="shared" ca="1" si="204"/>
        <v>#N/A</v>
      </c>
      <c r="S2406" s="132" t="e">
        <f t="shared" ca="1" si="205"/>
        <v>#N/A</v>
      </c>
    </row>
    <row r="2407" spans="1:21">
      <c r="A2407" s="130">
        <f t="shared" si="206"/>
        <v>41</v>
      </c>
      <c r="E2407" s="130">
        <v>6</v>
      </c>
      <c r="F2407" s="132" t="e">
        <f t="shared" ca="1" si="202"/>
        <v>#N/A</v>
      </c>
      <c r="J2407" s="132" t="e">
        <f t="shared" ca="1" si="203"/>
        <v>#N/A</v>
      </c>
      <c r="N2407" s="132" t="e">
        <f t="shared" ca="1" si="204"/>
        <v>#N/A</v>
      </c>
      <c r="S2407" s="132" t="e">
        <f t="shared" ca="1" si="205"/>
        <v>#N/A</v>
      </c>
    </row>
    <row r="2408" spans="1:21">
      <c r="A2408" s="130">
        <f t="shared" si="206"/>
        <v>41</v>
      </c>
      <c r="E2408" s="130">
        <v>7</v>
      </c>
      <c r="F2408" s="132" t="e">
        <f t="shared" ca="1" si="202"/>
        <v>#N/A</v>
      </c>
      <c r="J2408" s="132" t="e">
        <f t="shared" ca="1" si="203"/>
        <v>#N/A</v>
      </c>
      <c r="N2408" s="132" t="e">
        <f t="shared" ca="1" si="204"/>
        <v>#N/A</v>
      </c>
      <c r="S2408" s="132" t="e">
        <f t="shared" ca="1" si="205"/>
        <v>#N/A</v>
      </c>
    </row>
    <row r="2409" spans="1:21">
      <c r="A2409" s="130">
        <f t="shared" si="206"/>
        <v>41</v>
      </c>
      <c r="E2409" s="130">
        <v>8</v>
      </c>
      <c r="F2409" s="132" t="e">
        <f t="shared" ca="1" si="202"/>
        <v>#N/A</v>
      </c>
      <c r="J2409" s="132" t="e">
        <f t="shared" ca="1" si="203"/>
        <v>#N/A</v>
      </c>
      <c r="N2409" s="132" t="e">
        <f t="shared" ca="1" si="204"/>
        <v>#N/A</v>
      </c>
      <c r="S2409" s="132" t="e">
        <f t="shared" ca="1" si="205"/>
        <v>#N/A</v>
      </c>
    </row>
    <row r="2410" spans="1:21">
      <c r="A2410" s="130">
        <f t="shared" si="206"/>
        <v>41</v>
      </c>
      <c r="E2410" s="130">
        <v>9</v>
      </c>
      <c r="F2410" s="132" t="e">
        <f t="shared" ca="1" si="202"/>
        <v>#N/A</v>
      </c>
      <c r="J2410" s="132" t="e">
        <f t="shared" ca="1" si="203"/>
        <v>#N/A</v>
      </c>
      <c r="N2410" s="132" t="e">
        <f t="shared" ca="1" si="204"/>
        <v>#N/A</v>
      </c>
      <c r="S2410" s="132" t="e">
        <f t="shared" ca="1" si="205"/>
        <v>#N/A</v>
      </c>
    </row>
    <row r="2411" spans="1:21">
      <c r="A2411" s="130">
        <f t="shared" si="206"/>
        <v>41</v>
      </c>
      <c r="E2411" s="130">
        <v>10</v>
      </c>
      <c r="F2411" s="132" t="e">
        <f t="shared" ca="1" si="202"/>
        <v>#N/A</v>
      </c>
      <c r="N2411" s="132" t="e">
        <f t="shared" ca="1" si="204"/>
        <v>#N/A</v>
      </c>
      <c r="S2411" s="132" t="e">
        <f t="shared" ca="1" si="205"/>
        <v>#N/A</v>
      </c>
    </row>
    <row r="2412" spans="1:21">
      <c r="A2412" s="130">
        <f t="shared" si="206"/>
        <v>41</v>
      </c>
      <c r="E2412" s="130">
        <v>11</v>
      </c>
      <c r="F2412" s="132" t="e">
        <f t="shared" ca="1" si="202"/>
        <v>#N/A</v>
      </c>
      <c r="N2412" s="132" t="e">
        <f t="shared" ca="1" si="204"/>
        <v>#N/A</v>
      </c>
      <c r="S2412" s="132" t="e">
        <f t="shared" ca="1" si="205"/>
        <v>#N/A</v>
      </c>
    </row>
    <row r="2413" spans="1:21">
      <c r="A2413" s="130">
        <f t="shared" si="206"/>
        <v>41</v>
      </c>
      <c r="E2413" s="130">
        <v>12</v>
      </c>
      <c r="F2413" s="132" t="e">
        <f t="shared" ca="1" si="202"/>
        <v>#N/A</v>
      </c>
      <c r="N2413" s="132" t="e">
        <f t="shared" ca="1" si="204"/>
        <v>#N/A</v>
      </c>
      <c r="S2413" s="132" t="e">
        <f t="shared" ca="1" si="205"/>
        <v>#N/A</v>
      </c>
    </row>
    <row r="2414" spans="1:21">
      <c r="A2414" s="130">
        <f t="shared" si="206"/>
        <v>41</v>
      </c>
      <c r="E2414" s="130">
        <v>13</v>
      </c>
      <c r="F2414" s="132" t="e">
        <f t="shared" ca="1" si="202"/>
        <v>#N/A</v>
      </c>
      <c r="N2414" s="132" t="e">
        <f t="shared" ca="1" si="204"/>
        <v>#N/A</v>
      </c>
      <c r="S2414" s="132" t="e">
        <f t="shared" ca="1" si="205"/>
        <v>#N/A</v>
      </c>
    </row>
    <row r="2415" spans="1:21">
      <c r="A2415" s="130">
        <f t="shared" si="206"/>
        <v>41</v>
      </c>
      <c r="E2415" s="130">
        <v>14</v>
      </c>
      <c r="F2415" s="132" t="e">
        <f t="shared" ca="1" si="202"/>
        <v>#N/A</v>
      </c>
      <c r="N2415" s="132" t="e">
        <f t="shared" ca="1" si="204"/>
        <v>#N/A</v>
      </c>
      <c r="S2415" s="132" t="e">
        <f t="shared" ca="1" si="205"/>
        <v>#N/A</v>
      </c>
    </row>
    <row r="2416" spans="1:21">
      <c r="A2416" s="130">
        <f t="shared" si="206"/>
        <v>41</v>
      </c>
      <c r="E2416" s="130">
        <v>15</v>
      </c>
      <c r="F2416" s="132" t="e">
        <f t="shared" ca="1" si="202"/>
        <v>#N/A</v>
      </c>
      <c r="N2416" s="132" t="e">
        <f t="shared" ca="1" si="204"/>
        <v>#N/A</v>
      </c>
      <c r="S2416" s="132" t="e">
        <f t="shared" ca="1" si="205"/>
        <v>#N/A</v>
      </c>
    </row>
    <row r="2417" spans="1:19">
      <c r="A2417" s="130">
        <f t="shared" si="206"/>
        <v>41</v>
      </c>
      <c r="E2417" s="130">
        <v>16</v>
      </c>
      <c r="F2417" s="132" t="e">
        <f t="shared" ca="1" si="202"/>
        <v>#N/A</v>
      </c>
      <c r="N2417" s="132" t="e">
        <f t="shared" ca="1" si="204"/>
        <v>#N/A</v>
      </c>
      <c r="S2417" s="132" t="e">
        <f t="shared" ca="1" si="205"/>
        <v>#N/A</v>
      </c>
    </row>
    <row r="2418" spans="1:19">
      <c r="A2418" s="130">
        <f t="shared" si="206"/>
        <v>41</v>
      </c>
      <c r="E2418" s="130">
        <v>17</v>
      </c>
      <c r="F2418" s="132" t="e">
        <f t="shared" ca="1" si="202"/>
        <v>#N/A</v>
      </c>
      <c r="N2418" s="132" t="e">
        <f t="shared" ca="1" si="204"/>
        <v>#N/A</v>
      </c>
      <c r="S2418" s="132" t="e">
        <f t="shared" ca="1" si="205"/>
        <v>#N/A</v>
      </c>
    </row>
    <row r="2419" spans="1:19">
      <c r="A2419" s="130">
        <f t="shared" si="206"/>
        <v>41</v>
      </c>
      <c r="E2419" s="130">
        <v>18</v>
      </c>
      <c r="F2419" s="132" t="e">
        <f t="shared" ca="1" si="202"/>
        <v>#N/A</v>
      </c>
      <c r="N2419" s="132" t="e">
        <f t="shared" ca="1" si="204"/>
        <v>#N/A</v>
      </c>
      <c r="S2419" s="132" t="e">
        <f t="shared" ca="1" si="205"/>
        <v>#N/A</v>
      </c>
    </row>
    <row r="2420" spans="1:19">
      <c r="A2420" s="130">
        <f t="shared" si="206"/>
        <v>41</v>
      </c>
      <c r="E2420" s="130">
        <v>19</v>
      </c>
      <c r="F2420" s="132" t="e">
        <f t="shared" ca="1" si="202"/>
        <v>#N/A</v>
      </c>
      <c r="N2420" s="132" t="e">
        <f t="shared" ca="1" si="204"/>
        <v>#N/A</v>
      </c>
      <c r="S2420" s="132" t="e">
        <f t="shared" ca="1" si="205"/>
        <v>#N/A</v>
      </c>
    </row>
    <row r="2421" spans="1:19">
      <c r="A2421" s="130">
        <f t="shared" si="206"/>
        <v>41</v>
      </c>
      <c r="E2421" s="130">
        <v>20</v>
      </c>
      <c r="F2421" s="132" t="e">
        <f t="shared" ca="1" si="202"/>
        <v>#N/A</v>
      </c>
      <c r="N2421" s="132" t="e">
        <f t="shared" ca="1" si="204"/>
        <v>#N/A</v>
      </c>
      <c r="S2421" s="132" t="e">
        <f t="shared" ca="1" si="205"/>
        <v>#N/A</v>
      </c>
    </row>
    <row r="2422" spans="1:19">
      <c r="A2422" s="130">
        <f t="shared" si="206"/>
        <v>41</v>
      </c>
      <c r="E2422" s="130">
        <v>21</v>
      </c>
      <c r="F2422" s="132" t="e">
        <f t="shared" ca="1" si="202"/>
        <v>#N/A</v>
      </c>
      <c r="N2422" s="132" t="e">
        <f t="shared" ca="1" si="204"/>
        <v>#N/A</v>
      </c>
      <c r="S2422" s="132" t="e">
        <f t="shared" ca="1" si="205"/>
        <v>#N/A</v>
      </c>
    </row>
    <row r="2423" spans="1:19">
      <c r="A2423" s="130">
        <f t="shared" si="206"/>
        <v>41</v>
      </c>
      <c r="E2423" s="130">
        <v>22</v>
      </c>
      <c r="F2423" s="132" t="e">
        <f t="shared" ca="1" si="202"/>
        <v>#N/A</v>
      </c>
      <c r="N2423" s="132" t="e">
        <f t="shared" ca="1" si="204"/>
        <v>#N/A</v>
      </c>
      <c r="S2423" s="132" t="e">
        <f t="shared" ca="1" si="205"/>
        <v>#N/A</v>
      </c>
    </row>
    <row r="2424" spans="1:19">
      <c r="A2424" s="130">
        <f t="shared" si="206"/>
        <v>41</v>
      </c>
      <c r="E2424" s="130">
        <v>23</v>
      </c>
      <c r="F2424" s="132" t="e">
        <f t="shared" ca="1" si="202"/>
        <v>#N/A</v>
      </c>
      <c r="N2424" s="132" t="e">
        <f t="shared" ca="1" si="204"/>
        <v>#N/A</v>
      </c>
      <c r="S2424" s="132" t="e">
        <f t="shared" ca="1" si="205"/>
        <v>#N/A</v>
      </c>
    </row>
    <row r="2425" spans="1:19">
      <c r="A2425" s="130">
        <f t="shared" si="206"/>
        <v>41</v>
      </c>
      <c r="E2425" s="130">
        <v>24</v>
      </c>
      <c r="S2425" s="132" t="e">
        <f t="shared" ca="1" si="205"/>
        <v>#N/A</v>
      </c>
    </row>
    <row r="2426" spans="1:19">
      <c r="A2426" s="130">
        <f t="shared" si="206"/>
        <v>41</v>
      </c>
      <c r="E2426" s="130">
        <v>25</v>
      </c>
      <c r="S2426" s="132" t="e">
        <f t="shared" ca="1" si="205"/>
        <v>#N/A</v>
      </c>
    </row>
    <row r="2427" spans="1:19">
      <c r="A2427" s="130">
        <f t="shared" si="206"/>
        <v>41</v>
      </c>
      <c r="E2427" s="130">
        <v>26</v>
      </c>
      <c r="S2427" s="132" t="e">
        <f t="shared" ca="1" si="205"/>
        <v>#N/A</v>
      </c>
    </row>
    <row r="2428" spans="1:19">
      <c r="A2428" s="130">
        <f t="shared" si="206"/>
        <v>41</v>
      </c>
      <c r="E2428" s="130">
        <v>27</v>
      </c>
      <c r="S2428" s="132" t="e">
        <f t="shared" ca="1" si="205"/>
        <v>#N/A</v>
      </c>
    </row>
    <row r="2429" spans="1:19">
      <c r="A2429" s="130">
        <f t="shared" si="206"/>
        <v>41</v>
      </c>
      <c r="E2429" s="130">
        <v>28</v>
      </c>
      <c r="S2429" s="132" t="e">
        <f t="shared" ca="1" si="205"/>
        <v>#N/A</v>
      </c>
    </row>
    <row r="2430" spans="1:19">
      <c r="A2430" s="130">
        <f t="shared" si="206"/>
        <v>41</v>
      </c>
      <c r="E2430" s="130">
        <v>29</v>
      </c>
      <c r="S2430" s="132" t="e">
        <f t="shared" ca="1" si="205"/>
        <v>#N/A</v>
      </c>
    </row>
    <row r="2431" spans="1:19">
      <c r="A2431" s="130">
        <f t="shared" si="206"/>
        <v>41</v>
      </c>
      <c r="E2431" s="130">
        <v>30</v>
      </c>
      <c r="S2431" s="132" t="e">
        <f t="shared" ca="1" si="205"/>
        <v>#N/A</v>
      </c>
    </row>
    <row r="2432" spans="1:19">
      <c r="A2432" s="130">
        <f t="shared" si="206"/>
        <v>41</v>
      </c>
      <c r="E2432" s="130">
        <v>31</v>
      </c>
      <c r="S2432" s="132" t="e">
        <f t="shared" ca="1" si="205"/>
        <v>#N/A</v>
      </c>
    </row>
    <row r="2433" spans="1:19">
      <c r="A2433" s="130">
        <f t="shared" si="206"/>
        <v>41</v>
      </c>
      <c r="E2433" s="130">
        <v>32</v>
      </c>
      <c r="S2433" s="132" t="e">
        <f t="shared" ca="1" si="205"/>
        <v>#N/A</v>
      </c>
    </row>
    <row r="2434" spans="1:19">
      <c r="A2434" s="130">
        <f t="shared" si="206"/>
        <v>41</v>
      </c>
      <c r="E2434" s="130">
        <v>33</v>
      </c>
      <c r="S2434" s="132" t="e">
        <f t="shared" ca="1" si="205"/>
        <v>#N/A</v>
      </c>
    </row>
    <row r="2435" spans="1:19">
      <c r="A2435" s="130">
        <f t="shared" si="206"/>
        <v>41</v>
      </c>
      <c r="E2435" s="130">
        <v>34</v>
      </c>
      <c r="S2435" s="132" t="e">
        <f t="shared" ca="1" si="205"/>
        <v>#N/A</v>
      </c>
    </row>
    <row r="2436" spans="1:19">
      <c r="A2436" s="130">
        <f t="shared" si="206"/>
        <v>41</v>
      </c>
      <c r="E2436" s="130">
        <v>35</v>
      </c>
      <c r="S2436" s="132" t="e">
        <f t="shared" ca="1" si="205"/>
        <v>#N/A</v>
      </c>
    </row>
    <row r="2437" spans="1:19">
      <c r="A2437" s="130">
        <f t="shared" si="206"/>
        <v>41</v>
      </c>
      <c r="E2437" s="130">
        <v>36</v>
      </c>
      <c r="S2437" s="132" t="e">
        <f t="shared" ca="1" si="205"/>
        <v>#N/A</v>
      </c>
    </row>
    <row r="2438" spans="1:19">
      <c r="A2438" s="130">
        <f t="shared" si="206"/>
        <v>41</v>
      </c>
      <c r="E2438" s="130">
        <v>37</v>
      </c>
      <c r="S2438" s="132" t="e">
        <f t="shared" ca="1" si="205"/>
        <v>#N/A</v>
      </c>
    </row>
    <row r="2439" spans="1:19">
      <c r="A2439" s="130">
        <f t="shared" si="206"/>
        <v>41</v>
      </c>
      <c r="E2439" s="130">
        <v>38</v>
      </c>
      <c r="S2439" s="132" t="e">
        <f t="shared" ca="1" si="205"/>
        <v>#N/A</v>
      </c>
    </row>
    <row r="2440" spans="1:19">
      <c r="A2440" s="130">
        <f t="shared" si="206"/>
        <v>41</v>
      </c>
      <c r="E2440" s="130">
        <v>39</v>
      </c>
      <c r="S2440" s="132" t="e">
        <f t="shared" ca="1" si="205"/>
        <v>#N/A</v>
      </c>
    </row>
    <row r="2441" spans="1:19">
      <c r="A2441" s="130">
        <f t="shared" si="206"/>
        <v>41</v>
      </c>
      <c r="E2441" s="130">
        <v>40</v>
      </c>
      <c r="S2441" s="132" t="e">
        <f t="shared" ca="1" si="205"/>
        <v>#N/A</v>
      </c>
    </row>
    <row r="2442" spans="1:19">
      <c r="A2442" s="130">
        <f t="shared" si="206"/>
        <v>41</v>
      </c>
      <c r="E2442" s="130">
        <v>41</v>
      </c>
      <c r="S2442" s="132" t="e">
        <f t="shared" ca="1" si="205"/>
        <v>#N/A</v>
      </c>
    </row>
    <row r="2443" spans="1:19">
      <c r="A2443" s="130">
        <f t="shared" si="206"/>
        <v>41</v>
      </c>
      <c r="E2443" s="130">
        <v>42</v>
      </c>
      <c r="S2443" s="132" t="e">
        <f t="shared" ca="1" si="205"/>
        <v>#N/A</v>
      </c>
    </row>
    <row r="2444" spans="1:19">
      <c r="A2444" s="130">
        <f t="shared" si="206"/>
        <v>41</v>
      </c>
      <c r="E2444" s="130">
        <v>43</v>
      </c>
      <c r="S2444" s="132" t="e">
        <f t="shared" ca="1" si="205"/>
        <v>#N/A</v>
      </c>
    </row>
    <row r="2445" spans="1:19">
      <c r="A2445" s="130">
        <f t="shared" si="206"/>
        <v>41</v>
      </c>
      <c r="E2445" s="130">
        <v>44</v>
      </c>
      <c r="S2445" s="132" t="e">
        <f t="shared" ca="1" si="205"/>
        <v>#N/A</v>
      </c>
    </row>
    <row r="2446" spans="1:19">
      <c r="A2446" s="130">
        <f t="shared" si="206"/>
        <v>41</v>
      </c>
      <c r="E2446" s="130">
        <v>45</v>
      </c>
      <c r="S2446" s="132" t="e">
        <f t="shared" ca="1" si="205"/>
        <v>#N/A</v>
      </c>
    </row>
    <row r="2447" spans="1:19">
      <c r="A2447" s="130">
        <f t="shared" si="206"/>
        <v>41</v>
      </c>
      <c r="E2447" s="130">
        <v>46</v>
      </c>
      <c r="S2447" s="132" t="e">
        <f t="shared" ca="1" si="205"/>
        <v>#N/A</v>
      </c>
    </row>
    <row r="2448" spans="1:19">
      <c r="A2448" s="130">
        <f t="shared" si="206"/>
        <v>41</v>
      </c>
      <c r="E2448" s="130">
        <v>47</v>
      </c>
      <c r="S2448" s="132" t="e">
        <f t="shared" ca="1" si="205"/>
        <v>#N/A</v>
      </c>
    </row>
    <row r="2449" spans="1:21">
      <c r="A2449" s="130">
        <f t="shared" si="206"/>
        <v>41</v>
      </c>
      <c r="E2449" s="130">
        <v>48</v>
      </c>
      <c r="S2449" s="132" t="e">
        <f t="shared" ca="1" si="205"/>
        <v>#N/A</v>
      </c>
    </row>
    <row r="2450" spans="1:21">
      <c r="A2450" s="130">
        <f t="shared" si="206"/>
        <v>41</v>
      </c>
      <c r="E2450" s="130">
        <v>49</v>
      </c>
      <c r="S2450" s="132" t="e">
        <f t="shared" ca="1" si="205"/>
        <v>#N/A</v>
      </c>
    </row>
    <row r="2451" spans="1:21">
      <c r="A2451" s="130">
        <f t="shared" si="206"/>
        <v>41</v>
      </c>
      <c r="E2451" s="130">
        <v>50</v>
      </c>
      <c r="S2451" s="132" t="e">
        <f t="shared" ca="1" si="205"/>
        <v>#N/A</v>
      </c>
    </row>
    <row r="2452" spans="1:21">
      <c r="A2452" s="130">
        <f t="shared" si="206"/>
        <v>41</v>
      </c>
      <c r="E2452" s="130">
        <v>51</v>
      </c>
      <c r="S2452" s="132" t="e">
        <f t="shared" ca="1" si="205"/>
        <v>#N/A</v>
      </c>
    </row>
    <row r="2453" spans="1:21">
      <c r="A2453" s="130">
        <f t="shared" si="206"/>
        <v>41</v>
      </c>
      <c r="E2453" s="130">
        <v>52</v>
      </c>
      <c r="S2453" s="132" t="e">
        <f t="shared" ca="1" si="205"/>
        <v>#N/A</v>
      </c>
    </row>
    <row r="2462" spans="1:21">
      <c r="A2462" s="130">
        <f>(ROW()+58)/60</f>
        <v>42</v>
      </c>
      <c r="B2462" s="131">
        <f ca="1">INDIRECT("select!E"&amp;TEXT($B$1+A2462,"#"))</f>
        <v>0</v>
      </c>
      <c r="C2462" s="130" t="e">
        <f ca="1">VLOOKUP(B2462,$A$3181:$D$3190,4,0)</f>
        <v>#N/A</v>
      </c>
      <c r="D2462" s="130" t="e">
        <f ca="1">VLOOKUP(B2462,$A$3181:$D$3190,3,0)</f>
        <v>#N/A</v>
      </c>
      <c r="E2462" s="130">
        <v>1</v>
      </c>
      <c r="F2462" s="132" t="e">
        <f t="shared" ref="F2462:F2484" ca="1" si="207">IF(E2462&lt;=INDIRECT("D$"&amp;TEXT(ROW()-E2462+1,"#")),INDIRECT("E$"&amp;TEXT($F$1+INDIRECT("C$"&amp;TEXT(ROW()-E2462+1,"#"))+E2462-1,"#")),"")</f>
        <v>#N/A</v>
      </c>
      <c r="G2462" s="131">
        <f ca="1">INDIRECT("select!G"&amp;TEXT($B$1+A2462,"#"))</f>
        <v>0</v>
      </c>
      <c r="H2462" s="130" t="e">
        <f ca="1">VLOOKUP(G2462,E$3181:G$3219,3,0)</f>
        <v>#N/A</v>
      </c>
      <c r="I2462" s="130" t="e">
        <f ca="1">VLOOKUP(G2462,E$3181:G$3219,2,0)</f>
        <v>#N/A</v>
      </c>
      <c r="J2462" s="132" t="e">
        <f t="shared" ref="J2462:J2470" ca="1" si="208">IF(E2462&lt;=INDIRECT("I$"&amp;TEXT(ROW()-E2462+1,"#")),INDIRECT("H$"&amp;TEXT($F$1+INDIRECT("H$"&amp;TEXT(ROW()-E2462+1,"#"))+E2462-1,"#")),"")</f>
        <v>#N/A</v>
      </c>
      <c r="K2462" s="133">
        <f ca="1">INDIRECT("select!H"&amp;TEXT($B$1+A2462,"#"))</f>
        <v>0</v>
      </c>
      <c r="L2462" s="130" t="e">
        <f ca="1">VLOOKUP(K2462,H$3181:J$3287,3,0)</f>
        <v>#N/A</v>
      </c>
      <c r="M2462" s="130" t="e">
        <f ca="1">VLOOKUP(K2462,H$3181:J$3287,2,0)</f>
        <v>#N/A</v>
      </c>
      <c r="N2462" s="132" t="e">
        <f t="shared" ref="N2462:N2484" ca="1" si="209">IF(E2462&lt;=INDIRECT("M$"&amp;TEXT(ROW()-E2462+1,"#")),INDIRECT("K$"&amp;TEXT($F$1+INDIRECT("L$"&amp;TEXT(ROW()-E2462+1,"#"))+E2462-1,"#")),"")</f>
        <v>#N/A</v>
      </c>
      <c r="O2462" s="133">
        <f ca="1">INDIRECT("select!I"&amp;TEXT($B$1+A2462,"#"))</f>
        <v>0</v>
      </c>
      <c r="Q2462" s="130" t="e">
        <f ca="1">VLOOKUP(O2462,K$3181:O$3570,5,0)</f>
        <v>#N/A</v>
      </c>
      <c r="R2462" s="130" t="e">
        <f ca="1">VLOOKUP(O2462,K$3181:O$3570,4,0)</f>
        <v>#N/A</v>
      </c>
      <c r="S2462" s="132" t="e">
        <f t="shared" ref="S2462:S2513" ca="1" si="210">IF(E2462&lt;=INDIRECT("R$"&amp;TEXT(ROW()-E2462+1,"#")),INDIRECT("P$"&amp;TEXT($F$1+INDIRECT("Q$"&amp;TEXT(ROW()-E2462+1,"#"))+E2462-1,"#")),"")</f>
        <v>#N/A</v>
      </c>
      <c r="T2462" s="130" t="str">
        <f ca="1">IFERROR(VLOOKUP(O2462,K$3181:O$3570,2,0),"")</f>
        <v/>
      </c>
      <c r="U2462">
        <f ca="1">IFERROR(VLOOKUP(O2462,K$3181:O$3570,3,0),0)</f>
        <v>0</v>
      </c>
    </row>
    <row r="2463" spans="1:21">
      <c r="A2463" s="130">
        <f t="shared" ref="A2463:A2513" si="211">A2462</f>
        <v>42</v>
      </c>
      <c r="E2463" s="130">
        <v>2</v>
      </c>
      <c r="F2463" s="132" t="e">
        <f t="shared" ca="1" si="207"/>
        <v>#N/A</v>
      </c>
      <c r="J2463" s="132" t="e">
        <f t="shared" ca="1" si="208"/>
        <v>#N/A</v>
      </c>
      <c r="N2463" s="132" t="e">
        <f t="shared" ca="1" si="209"/>
        <v>#N/A</v>
      </c>
      <c r="S2463" s="132" t="e">
        <f t="shared" ca="1" si="210"/>
        <v>#N/A</v>
      </c>
    </row>
    <row r="2464" spans="1:21">
      <c r="A2464" s="130">
        <f t="shared" si="211"/>
        <v>42</v>
      </c>
      <c r="E2464" s="130">
        <v>3</v>
      </c>
      <c r="F2464" s="132" t="e">
        <f t="shared" ca="1" si="207"/>
        <v>#N/A</v>
      </c>
      <c r="J2464" s="132" t="e">
        <f t="shared" ca="1" si="208"/>
        <v>#N/A</v>
      </c>
      <c r="N2464" s="132" t="e">
        <f t="shared" ca="1" si="209"/>
        <v>#N/A</v>
      </c>
      <c r="S2464" s="132" t="e">
        <f t="shared" ca="1" si="210"/>
        <v>#N/A</v>
      </c>
    </row>
    <row r="2465" spans="1:19">
      <c r="A2465" s="130">
        <f t="shared" si="211"/>
        <v>42</v>
      </c>
      <c r="E2465" s="130">
        <v>4</v>
      </c>
      <c r="F2465" s="132" t="e">
        <f t="shared" ca="1" si="207"/>
        <v>#N/A</v>
      </c>
      <c r="J2465" s="132" t="e">
        <f t="shared" ca="1" si="208"/>
        <v>#N/A</v>
      </c>
      <c r="N2465" s="132" t="e">
        <f t="shared" ca="1" si="209"/>
        <v>#N/A</v>
      </c>
      <c r="S2465" s="132" t="e">
        <f t="shared" ca="1" si="210"/>
        <v>#N/A</v>
      </c>
    </row>
    <row r="2466" spans="1:19">
      <c r="A2466" s="130">
        <f t="shared" si="211"/>
        <v>42</v>
      </c>
      <c r="E2466" s="130">
        <v>5</v>
      </c>
      <c r="F2466" s="132" t="e">
        <f t="shared" ca="1" si="207"/>
        <v>#N/A</v>
      </c>
      <c r="J2466" s="132" t="e">
        <f t="shared" ca="1" si="208"/>
        <v>#N/A</v>
      </c>
      <c r="N2466" s="132" t="e">
        <f t="shared" ca="1" si="209"/>
        <v>#N/A</v>
      </c>
      <c r="S2466" s="132" t="e">
        <f t="shared" ca="1" si="210"/>
        <v>#N/A</v>
      </c>
    </row>
    <row r="2467" spans="1:19">
      <c r="A2467" s="130">
        <f t="shared" si="211"/>
        <v>42</v>
      </c>
      <c r="E2467" s="130">
        <v>6</v>
      </c>
      <c r="F2467" s="132" t="e">
        <f t="shared" ca="1" si="207"/>
        <v>#N/A</v>
      </c>
      <c r="J2467" s="132" t="e">
        <f t="shared" ca="1" si="208"/>
        <v>#N/A</v>
      </c>
      <c r="N2467" s="132" t="e">
        <f t="shared" ca="1" si="209"/>
        <v>#N/A</v>
      </c>
      <c r="S2467" s="132" t="e">
        <f t="shared" ca="1" si="210"/>
        <v>#N/A</v>
      </c>
    </row>
    <row r="2468" spans="1:19">
      <c r="A2468" s="130">
        <f t="shared" si="211"/>
        <v>42</v>
      </c>
      <c r="E2468" s="130">
        <v>7</v>
      </c>
      <c r="F2468" s="132" t="e">
        <f t="shared" ca="1" si="207"/>
        <v>#N/A</v>
      </c>
      <c r="J2468" s="132" t="e">
        <f t="shared" ca="1" si="208"/>
        <v>#N/A</v>
      </c>
      <c r="N2468" s="132" t="e">
        <f t="shared" ca="1" si="209"/>
        <v>#N/A</v>
      </c>
      <c r="S2468" s="132" t="e">
        <f t="shared" ca="1" si="210"/>
        <v>#N/A</v>
      </c>
    </row>
    <row r="2469" spans="1:19">
      <c r="A2469" s="130">
        <f t="shared" si="211"/>
        <v>42</v>
      </c>
      <c r="E2469" s="130">
        <v>8</v>
      </c>
      <c r="F2469" s="132" t="e">
        <f t="shared" ca="1" si="207"/>
        <v>#N/A</v>
      </c>
      <c r="J2469" s="132" t="e">
        <f t="shared" ca="1" si="208"/>
        <v>#N/A</v>
      </c>
      <c r="N2469" s="132" t="e">
        <f t="shared" ca="1" si="209"/>
        <v>#N/A</v>
      </c>
      <c r="S2469" s="132" t="e">
        <f t="shared" ca="1" si="210"/>
        <v>#N/A</v>
      </c>
    </row>
    <row r="2470" spans="1:19">
      <c r="A2470" s="130">
        <f t="shared" si="211"/>
        <v>42</v>
      </c>
      <c r="E2470" s="130">
        <v>9</v>
      </c>
      <c r="F2470" s="132" t="e">
        <f t="shared" ca="1" si="207"/>
        <v>#N/A</v>
      </c>
      <c r="J2470" s="132" t="e">
        <f t="shared" ca="1" si="208"/>
        <v>#N/A</v>
      </c>
      <c r="N2470" s="132" t="e">
        <f t="shared" ca="1" si="209"/>
        <v>#N/A</v>
      </c>
      <c r="S2470" s="132" t="e">
        <f t="shared" ca="1" si="210"/>
        <v>#N/A</v>
      </c>
    </row>
    <row r="2471" spans="1:19">
      <c r="A2471" s="130">
        <f t="shared" si="211"/>
        <v>42</v>
      </c>
      <c r="E2471" s="130">
        <v>10</v>
      </c>
      <c r="F2471" s="132" t="e">
        <f t="shared" ca="1" si="207"/>
        <v>#N/A</v>
      </c>
      <c r="N2471" s="132" t="e">
        <f t="shared" ca="1" si="209"/>
        <v>#N/A</v>
      </c>
      <c r="S2471" s="132" t="e">
        <f t="shared" ca="1" si="210"/>
        <v>#N/A</v>
      </c>
    </row>
    <row r="2472" spans="1:19">
      <c r="A2472" s="130">
        <f t="shared" si="211"/>
        <v>42</v>
      </c>
      <c r="E2472" s="130">
        <v>11</v>
      </c>
      <c r="F2472" s="132" t="e">
        <f t="shared" ca="1" si="207"/>
        <v>#N/A</v>
      </c>
      <c r="N2472" s="132" t="e">
        <f t="shared" ca="1" si="209"/>
        <v>#N/A</v>
      </c>
      <c r="S2472" s="132" t="e">
        <f t="shared" ca="1" si="210"/>
        <v>#N/A</v>
      </c>
    </row>
    <row r="2473" spans="1:19">
      <c r="A2473" s="130">
        <f t="shared" si="211"/>
        <v>42</v>
      </c>
      <c r="E2473" s="130">
        <v>12</v>
      </c>
      <c r="F2473" s="132" t="e">
        <f t="shared" ca="1" si="207"/>
        <v>#N/A</v>
      </c>
      <c r="N2473" s="132" t="e">
        <f t="shared" ca="1" si="209"/>
        <v>#N/A</v>
      </c>
      <c r="S2473" s="132" t="e">
        <f t="shared" ca="1" si="210"/>
        <v>#N/A</v>
      </c>
    </row>
    <row r="2474" spans="1:19">
      <c r="A2474" s="130">
        <f t="shared" si="211"/>
        <v>42</v>
      </c>
      <c r="E2474" s="130">
        <v>13</v>
      </c>
      <c r="F2474" s="132" t="e">
        <f t="shared" ca="1" si="207"/>
        <v>#N/A</v>
      </c>
      <c r="N2474" s="132" t="e">
        <f t="shared" ca="1" si="209"/>
        <v>#N/A</v>
      </c>
      <c r="S2474" s="132" t="e">
        <f t="shared" ca="1" si="210"/>
        <v>#N/A</v>
      </c>
    </row>
    <row r="2475" spans="1:19">
      <c r="A2475" s="130">
        <f t="shared" si="211"/>
        <v>42</v>
      </c>
      <c r="E2475" s="130">
        <v>14</v>
      </c>
      <c r="F2475" s="132" t="e">
        <f t="shared" ca="1" si="207"/>
        <v>#N/A</v>
      </c>
      <c r="N2475" s="132" t="e">
        <f t="shared" ca="1" si="209"/>
        <v>#N/A</v>
      </c>
      <c r="S2475" s="132" t="e">
        <f t="shared" ca="1" si="210"/>
        <v>#N/A</v>
      </c>
    </row>
    <row r="2476" spans="1:19">
      <c r="A2476" s="130">
        <f t="shared" si="211"/>
        <v>42</v>
      </c>
      <c r="E2476" s="130">
        <v>15</v>
      </c>
      <c r="F2476" s="132" t="e">
        <f t="shared" ca="1" si="207"/>
        <v>#N/A</v>
      </c>
      <c r="N2476" s="132" t="e">
        <f t="shared" ca="1" si="209"/>
        <v>#N/A</v>
      </c>
      <c r="S2476" s="132" t="e">
        <f t="shared" ca="1" si="210"/>
        <v>#N/A</v>
      </c>
    </row>
    <row r="2477" spans="1:19">
      <c r="A2477" s="130">
        <f t="shared" si="211"/>
        <v>42</v>
      </c>
      <c r="E2477" s="130">
        <v>16</v>
      </c>
      <c r="F2477" s="132" t="e">
        <f t="shared" ca="1" si="207"/>
        <v>#N/A</v>
      </c>
      <c r="N2477" s="132" t="e">
        <f t="shared" ca="1" si="209"/>
        <v>#N/A</v>
      </c>
      <c r="S2477" s="132" t="e">
        <f t="shared" ca="1" si="210"/>
        <v>#N/A</v>
      </c>
    </row>
    <row r="2478" spans="1:19">
      <c r="A2478" s="130">
        <f t="shared" si="211"/>
        <v>42</v>
      </c>
      <c r="E2478" s="130">
        <v>17</v>
      </c>
      <c r="F2478" s="132" t="e">
        <f t="shared" ca="1" si="207"/>
        <v>#N/A</v>
      </c>
      <c r="N2478" s="132" t="e">
        <f t="shared" ca="1" si="209"/>
        <v>#N/A</v>
      </c>
      <c r="S2478" s="132" t="e">
        <f t="shared" ca="1" si="210"/>
        <v>#N/A</v>
      </c>
    </row>
    <row r="2479" spans="1:19">
      <c r="A2479" s="130">
        <f t="shared" si="211"/>
        <v>42</v>
      </c>
      <c r="E2479" s="130">
        <v>18</v>
      </c>
      <c r="F2479" s="132" t="e">
        <f t="shared" ca="1" si="207"/>
        <v>#N/A</v>
      </c>
      <c r="N2479" s="132" t="e">
        <f t="shared" ca="1" si="209"/>
        <v>#N/A</v>
      </c>
      <c r="S2479" s="132" t="e">
        <f t="shared" ca="1" si="210"/>
        <v>#N/A</v>
      </c>
    </row>
    <row r="2480" spans="1:19">
      <c r="A2480" s="130">
        <f t="shared" si="211"/>
        <v>42</v>
      </c>
      <c r="E2480" s="130">
        <v>19</v>
      </c>
      <c r="F2480" s="132" t="e">
        <f t="shared" ca="1" si="207"/>
        <v>#N/A</v>
      </c>
      <c r="N2480" s="132" t="e">
        <f t="shared" ca="1" si="209"/>
        <v>#N/A</v>
      </c>
      <c r="S2480" s="132" t="e">
        <f t="shared" ca="1" si="210"/>
        <v>#N/A</v>
      </c>
    </row>
    <row r="2481" spans="1:19">
      <c r="A2481" s="130">
        <f t="shared" si="211"/>
        <v>42</v>
      </c>
      <c r="E2481" s="130">
        <v>20</v>
      </c>
      <c r="F2481" s="132" t="e">
        <f t="shared" ca="1" si="207"/>
        <v>#N/A</v>
      </c>
      <c r="N2481" s="132" t="e">
        <f t="shared" ca="1" si="209"/>
        <v>#N/A</v>
      </c>
      <c r="S2481" s="132" t="e">
        <f t="shared" ca="1" si="210"/>
        <v>#N/A</v>
      </c>
    </row>
    <row r="2482" spans="1:19">
      <c r="A2482" s="130">
        <f t="shared" si="211"/>
        <v>42</v>
      </c>
      <c r="E2482" s="130">
        <v>21</v>
      </c>
      <c r="F2482" s="132" t="e">
        <f t="shared" ca="1" si="207"/>
        <v>#N/A</v>
      </c>
      <c r="N2482" s="132" t="e">
        <f t="shared" ca="1" si="209"/>
        <v>#N/A</v>
      </c>
      <c r="S2482" s="132" t="e">
        <f t="shared" ca="1" si="210"/>
        <v>#N/A</v>
      </c>
    </row>
    <row r="2483" spans="1:19">
      <c r="A2483" s="130">
        <f t="shared" si="211"/>
        <v>42</v>
      </c>
      <c r="E2483" s="130">
        <v>22</v>
      </c>
      <c r="F2483" s="132" t="e">
        <f t="shared" ca="1" si="207"/>
        <v>#N/A</v>
      </c>
      <c r="N2483" s="132" t="e">
        <f t="shared" ca="1" si="209"/>
        <v>#N/A</v>
      </c>
      <c r="S2483" s="132" t="e">
        <f t="shared" ca="1" si="210"/>
        <v>#N/A</v>
      </c>
    </row>
    <row r="2484" spans="1:19">
      <c r="A2484" s="130">
        <f t="shared" si="211"/>
        <v>42</v>
      </c>
      <c r="E2484" s="130">
        <v>23</v>
      </c>
      <c r="F2484" s="132" t="e">
        <f t="shared" ca="1" si="207"/>
        <v>#N/A</v>
      </c>
      <c r="N2484" s="132" t="e">
        <f t="shared" ca="1" si="209"/>
        <v>#N/A</v>
      </c>
      <c r="S2484" s="132" t="e">
        <f t="shared" ca="1" si="210"/>
        <v>#N/A</v>
      </c>
    </row>
    <row r="2485" spans="1:19">
      <c r="A2485" s="130">
        <f t="shared" si="211"/>
        <v>42</v>
      </c>
      <c r="E2485" s="130">
        <v>24</v>
      </c>
      <c r="S2485" s="132" t="e">
        <f t="shared" ca="1" si="210"/>
        <v>#N/A</v>
      </c>
    </row>
    <row r="2486" spans="1:19">
      <c r="A2486" s="130">
        <f t="shared" si="211"/>
        <v>42</v>
      </c>
      <c r="E2486" s="130">
        <v>25</v>
      </c>
      <c r="S2486" s="132" t="e">
        <f t="shared" ca="1" si="210"/>
        <v>#N/A</v>
      </c>
    </row>
    <row r="2487" spans="1:19">
      <c r="A2487" s="130">
        <f t="shared" si="211"/>
        <v>42</v>
      </c>
      <c r="E2487" s="130">
        <v>26</v>
      </c>
      <c r="S2487" s="132" t="e">
        <f t="shared" ca="1" si="210"/>
        <v>#N/A</v>
      </c>
    </row>
    <row r="2488" spans="1:19">
      <c r="A2488" s="130">
        <f t="shared" si="211"/>
        <v>42</v>
      </c>
      <c r="E2488" s="130">
        <v>27</v>
      </c>
      <c r="S2488" s="132" t="e">
        <f t="shared" ca="1" si="210"/>
        <v>#N/A</v>
      </c>
    </row>
    <row r="2489" spans="1:19">
      <c r="A2489" s="130">
        <f t="shared" si="211"/>
        <v>42</v>
      </c>
      <c r="E2489" s="130">
        <v>28</v>
      </c>
      <c r="S2489" s="132" t="e">
        <f t="shared" ca="1" si="210"/>
        <v>#N/A</v>
      </c>
    </row>
    <row r="2490" spans="1:19">
      <c r="A2490" s="130">
        <f t="shared" si="211"/>
        <v>42</v>
      </c>
      <c r="E2490" s="130">
        <v>29</v>
      </c>
      <c r="S2490" s="132" t="e">
        <f t="shared" ca="1" si="210"/>
        <v>#N/A</v>
      </c>
    </row>
    <row r="2491" spans="1:19">
      <c r="A2491" s="130">
        <f t="shared" si="211"/>
        <v>42</v>
      </c>
      <c r="E2491" s="130">
        <v>30</v>
      </c>
      <c r="S2491" s="132" t="e">
        <f t="shared" ca="1" si="210"/>
        <v>#N/A</v>
      </c>
    </row>
    <row r="2492" spans="1:19">
      <c r="A2492" s="130">
        <f t="shared" si="211"/>
        <v>42</v>
      </c>
      <c r="E2492" s="130">
        <v>31</v>
      </c>
      <c r="S2492" s="132" t="e">
        <f t="shared" ca="1" si="210"/>
        <v>#N/A</v>
      </c>
    </row>
    <row r="2493" spans="1:19">
      <c r="A2493" s="130">
        <f t="shared" si="211"/>
        <v>42</v>
      </c>
      <c r="E2493" s="130">
        <v>32</v>
      </c>
      <c r="S2493" s="132" t="e">
        <f t="shared" ca="1" si="210"/>
        <v>#N/A</v>
      </c>
    </row>
    <row r="2494" spans="1:19">
      <c r="A2494" s="130">
        <f t="shared" si="211"/>
        <v>42</v>
      </c>
      <c r="E2494" s="130">
        <v>33</v>
      </c>
      <c r="S2494" s="132" t="e">
        <f t="shared" ca="1" si="210"/>
        <v>#N/A</v>
      </c>
    </row>
    <row r="2495" spans="1:19">
      <c r="A2495" s="130">
        <f t="shared" si="211"/>
        <v>42</v>
      </c>
      <c r="E2495" s="130">
        <v>34</v>
      </c>
      <c r="S2495" s="132" t="e">
        <f t="shared" ca="1" si="210"/>
        <v>#N/A</v>
      </c>
    </row>
    <row r="2496" spans="1:19">
      <c r="A2496" s="130">
        <f t="shared" si="211"/>
        <v>42</v>
      </c>
      <c r="E2496" s="130">
        <v>35</v>
      </c>
      <c r="S2496" s="132" t="e">
        <f t="shared" ca="1" si="210"/>
        <v>#N/A</v>
      </c>
    </row>
    <row r="2497" spans="1:19">
      <c r="A2497" s="130">
        <f t="shared" si="211"/>
        <v>42</v>
      </c>
      <c r="E2497" s="130">
        <v>36</v>
      </c>
      <c r="S2497" s="132" t="e">
        <f t="shared" ca="1" si="210"/>
        <v>#N/A</v>
      </c>
    </row>
    <row r="2498" spans="1:19">
      <c r="A2498" s="130">
        <f t="shared" si="211"/>
        <v>42</v>
      </c>
      <c r="E2498" s="130">
        <v>37</v>
      </c>
      <c r="S2498" s="132" t="e">
        <f t="shared" ca="1" si="210"/>
        <v>#N/A</v>
      </c>
    </row>
    <row r="2499" spans="1:19">
      <c r="A2499" s="130">
        <f t="shared" si="211"/>
        <v>42</v>
      </c>
      <c r="E2499" s="130">
        <v>38</v>
      </c>
      <c r="S2499" s="132" t="e">
        <f t="shared" ca="1" si="210"/>
        <v>#N/A</v>
      </c>
    </row>
    <row r="2500" spans="1:19">
      <c r="A2500" s="130">
        <f t="shared" si="211"/>
        <v>42</v>
      </c>
      <c r="E2500" s="130">
        <v>39</v>
      </c>
      <c r="S2500" s="132" t="e">
        <f t="shared" ca="1" si="210"/>
        <v>#N/A</v>
      </c>
    </row>
    <row r="2501" spans="1:19">
      <c r="A2501" s="130">
        <f t="shared" si="211"/>
        <v>42</v>
      </c>
      <c r="E2501" s="130">
        <v>40</v>
      </c>
      <c r="S2501" s="132" t="e">
        <f t="shared" ca="1" si="210"/>
        <v>#N/A</v>
      </c>
    </row>
    <row r="2502" spans="1:19">
      <c r="A2502" s="130">
        <f t="shared" si="211"/>
        <v>42</v>
      </c>
      <c r="E2502" s="130">
        <v>41</v>
      </c>
      <c r="S2502" s="132" t="e">
        <f t="shared" ca="1" si="210"/>
        <v>#N/A</v>
      </c>
    </row>
    <row r="2503" spans="1:19">
      <c r="A2503" s="130">
        <f t="shared" si="211"/>
        <v>42</v>
      </c>
      <c r="E2503" s="130">
        <v>42</v>
      </c>
      <c r="S2503" s="132" t="e">
        <f t="shared" ca="1" si="210"/>
        <v>#N/A</v>
      </c>
    </row>
    <row r="2504" spans="1:19">
      <c r="A2504" s="130">
        <f t="shared" si="211"/>
        <v>42</v>
      </c>
      <c r="E2504" s="130">
        <v>43</v>
      </c>
      <c r="S2504" s="132" t="e">
        <f t="shared" ca="1" si="210"/>
        <v>#N/A</v>
      </c>
    </row>
    <row r="2505" spans="1:19">
      <c r="A2505" s="130">
        <f t="shared" si="211"/>
        <v>42</v>
      </c>
      <c r="E2505" s="130">
        <v>44</v>
      </c>
      <c r="S2505" s="132" t="e">
        <f t="shared" ca="1" si="210"/>
        <v>#N/A</v>
      </c>
    </row>
    <row r="2506" spans="1:19">
      <c r="A2506" s="130">
        <f t="shared" si="211"/>
        <v>42</v>
      </c>
      <c r="E2506" s="130">
        <v>45</v>
      </c>
      <c r="S2506" s="132" t="e">
        <f t="shared" ca="1" si="210"/>
        <v>#N/A</v>
      </c>
    </row>
    <row r="2507" spans="1:19">
      <c r="A2507" s="130">
        <f t="shared" si="211"/>
        <v>42</v>
      </c>
      <c r="E2507" s="130">
        <v>46</v>
      </c>
      <c r="S2507" s="132" t="e">
        <f t="shared" ca="1" si="210"/>
        <v>#N/A</v>
      </c>
    </row>
    <row r="2508" spans="1:19">
      <c r="A2508" s="130">
        <f t="shared" si="211"/>
        <v>42</v>
      </c>
      <c r="E2508" s="130">
        <v>47</v>
      </c>
      <c r="S2508" s="132" t="e">
        <f t="shared" ca="1" si="210"/>
        <v>#N/A</v>
      </c>
    </row>
    <row r="2509" spans="1:19">
      <c r="A2509" s="130">
        <f t="shared" si="211"/>
        <v>42</v>
      </c>
      <c r="E2509" s="130">
        <v>48</v>
      </c>
      <c r="S2509" s="132" t="e">
        <f t="shared" ca="1" si="210"/>
        <v>#N/A</v>
      </c>
    </row>
    <row r="2510" spans="1:19">
      <c r="A2510" s="130">
        <f t="shared" si="211"/>
        <v>42</v>
      </c>
      <c r="E2510" s="130">
        <v>49</v>
      </c>
      <c r="S2510" s="132" t="e">
        <f t="shared" ca="1" si="210"/>
        <v>#N/A</v>
      </c>
    </row>
    <row r="2511" spans="1:19">
      <c r="A2511" s="130">
        <f t="shared" si="211"/>
        <v>42</v>
      </c>
      <c r="E2511" s="130">
        <v>50</v>
      </c>
      <c r="S2511" s="132" t="e">
        <f t="shared" ca="1" si="210"/>
        <v>#N/A</v>
      </c>
    </row>
    <row r="2512" spans="1:19">
      <c r="A2512" s="130">
        <f t="shared" si="211"/>
        <v>42</v>
      </c>
      <c r="E2512" s="130">
        <v>51</v>
      </c>
      <c r="S2512" s="132" t="e">
        <f t="shared" ca="1" si="210"/>
        <v>#N/A</v>
      </c>
    </row>
    <row r="2513" spans="1:21">
      <c r="A2513" s="130">
        <f t="shared" si="211"/>
        <v>42</v>
      </c>
      <c r="E2513" s="130">
        <v>52</v>
      </c>
      <c r="S2513" s="132" t="e">
        <f t="shared" ca="1" si="210"/>
        <v>#N/A</v>
      </c>
    </row>
    <row r="2522" spans="1:21">
      <c r="A2522" s="130">
        <f>(ROW()+58)/60</f>
        <v>43</v>
      </c>
      <c r="B2522" s="131">
        <f ca="1">INDIRECT("select!E"&amp;TEXT($B$1+A2522,"#"))</f>
        <v>0</v>
      </c>
      <c r="C2522" s="130" t="e">
        <f ca="1">VLOOKUP(B2522,$A$3181:$D$3190,4,0)</f>
        <v>#N/A</v>
      </c>
      <c r="D2522" s="130" t="e">
        <f ca="1">VLOOKUP(B2522,$A$3181:$D$3190,3,0)</f>
        <v>#N/A</v>
      </c>
      <c r="E2522" s="130">
        <v>1</v>
      </c>
      <c r="F2522" s="132" t="e">
        <f t="shared" ref="F2522:F2544" ca="1" si="212">IF(E2522&lt;=INDIRECT("D$"&amp;TEXT(ROW()-E2522+1,"#")),INDIRECT("E$"&amp;TEXT($F$1+INDIRECT("C$"&amp;TEXT(ROW()-E2522+1,"#"))+E2522-1,"#")),"")</f>
        <v>#N/A</v>
      </c>
      <c r="G2522" s="131">
        <f ca="1">INDIRECT("select!G"&amp;TEXT($B$1+A2522,"#"))</f>
        <v>0</v>
      </c>
      <c r="H2522" s="130" t="e">
        <f ca="1">VLOOKUP(G2522,E$3181:G$3219,3,0)</f>
        <v>#N/A</v>
      </c>
      <c r="I2522" s="130" t="e">
        <f ca="1">VLOOKUP(G2522,E$3181:G$3219,2,0)</f>
        <v>#N/A</v>
      </c>
      <c r="J2522" s="132" t="e">
        <f t="shared" ref="J2522:J2530" ca="1" si="213">IF(E2522&lt;=INDIRECT("I$"&amp;TEXT(ROW()-E2522+1,"#")),INDIRECT("H$"&amp;TEXT($F$1+INDIRECT("H$"&amp;TEXT(ROW()-E2522+1,"#"))+E2522-1,"#")),"")</f>
        <v>#N/A</v>
      </c>
      <c r="K2522" s="133">
        <f ca="1">INDIRECT("select!H"&amp;TEXT($B$1+A2522,"#"))</f>
        <v>0</v>
      </c>
      <c r="L2522" s="130" t="e">
        <f ca="1">VLOOKUP(K2522,H$3181:J$3287,3,0)</f>
        <v>#N/A</v>
      </c>
      <c r="M2522" s="130" t="e">
        <f ca="1">VLOOKUP(K2522,H$3181:J$3287,2,0)</f>
        <v>#N/A</v>
      </c>
      <c r="N2522" s="132" t="e">
        <f t="shared" ref="N2522:N2544" ca="1" si="214">IF(E2522&lt;=INDIRECT("M$"&amp;TEXT(ROW()-E2522+1,"#")),INDIRECT("K$"&amp;TEXT($F$1+INDIRECT("L$"&amp;TEXT(ROW()-E2522+1,"#"))+E2522-1,"#")),"")</f>
        <v>#N/A</v>
      </c>
      <c r="O2522" s="133">
        <f ca="1">INDIRECT("select!I"&amp;TEXT($B$1+A2522,"#"))</f>
        <v>0</v>
      </c>
      <c r="Q2522" s="130" t="e">
        <f ca="1">VLOOKUP(O2522,K$3181:O$3570,5,0)</f>
        <v>#N/A</v>
      </c>
      <c r="R2522" s="130" t="e">
        <f ca="1">VLOOKUP(O2522,K$3181:O$3570,4,0)</f>
        <v>#N/A</v>
      </c>
      <c r="S2522" s="132" t="e">
        <f t="shared" ref="S2522:S2573" ca="1" si="215">IF(E2522&lt;=INDIRECT("R$"&amp;TEXT(ROW()-E2522+1,"#")),INDIRECT("P$"&amp;TEXT($F$1+INDIRECT("Q$"&amp;TEXT(ROW()-E2522+1,"#"))+E2522-1,"#")),"")</f>
        <v>#N/A</v>
      </c>
      <c r="T2522" s="130" t="str">
        <f ca="1">IFERROR(VLOOKUP(O2522,K$3181:O$3570,2,0),"")</f>
        <v/>
      </c>
      <c r="U2522">
        <f ca="1">IFERROR(VLOOKUP(O2522,K$3181:O$3570,3,0),0)</f>
        <v>0</v>
      </c>
    </row>
    <row r="2523" spans="1:21">
      <c r="A2523" s="130">
        <f t="shared" ref="A2523:A2573" si="216">A2522</f>
        <v>43</v>
      </c>
      <c r="E2523" s="130">
        <v>2</v>
      </c>
      <c r="F2523" s="132" t="e">
        <f t="shared" ca="1" si="212"/>
        <v>#N/A</v>
      </c>
      <c r="J2523" s="132" t="e">
        <f t="shared" ca="1" si="213"/>
        <v>#N/A</v>
      </c>
      <c r="N2523" s="132" t="e">
        <f t="shared" ca="1" si="214"/>
        <v>#N/A</v>
      </c>
      <c r="S2523" s="132" t="e">
        <f t="shared" ca="1" si="215"/>
        <v>#N/A</v>
      </c>
    </row>
    <row r="2524" spans="1:21">
      <c r="A2524" s="130">
        <f t="shared" si="216"/>
        <v>43</v>
      </c>
      <c r="E2524" s="130">
        <v>3</v>
      </c>
      <c r="F2524" s="132" t="e">
        <f t="shared" ca="1" si="212"/>
        <v>#N/A</v>
      </c>
      <c r="J2524" s="132" t="e">
        <f t="shared" ca="1" si="213"/>
        <v>#N/A</v>
      </c>
      <c r="N2524" s="132" t="e">
        <f t="shared" ca="1" si="214"/>
        <v>#N/A</v>
      </c>
      <c r="S2524" s="132" t="e">
        <f t="shared" ca="1" si="215"/>
        <v>#N/A</v>
      </c>
    </row>
    <row r="2525" spans="1:21">
      <c r="A2525" s="130">
        <f t="shared" si="216"/>
        <v>43</v>
      </c>
      <c r="E2525" s="130">
        <v>4</v>
      </c>
      <c r="F2525" s="132" t="e">
        <f t="shared" ca="1" si="212"/>
        <v>#N/A</v>
      </c>
      <c r="J2525" s="132" t="e">
        <f t="shared" ca="1" si="213"/>
        <v>#N/A</v>
      </c>
      <c r="N2525" s="132" t="e">
        <f t="shared" ca="1" si="214"/>
        <v>#N/A</v>
      </c>
      <c r="S2525" s="132" t="e">
        <f t="shared" ca="1" si="215"/>
        <v>#N/A</v>
      </c>
    </row>
    <row r="2526" spans="1:21">
      <c r="A2526" s="130">
        <f t="shared" si="216"/>
        <v>43</v>
      </c>
      <c r="E2526" s="130">
        <v>5</v>
      </c>
      <c r="F2526" s="132" t="e">
        <f t="shared" ca="1" si="212"/>
        <v>#N/A</v>
      </c>
      <c r="J2526" s="132" t="e">
        <f t="shared" ca="1" si="213"/>
        <v>#N/A</v>
      </c>
      <c r="N2526" s="132" t="e">
        <f t="shared" ca="1" si="214"/>
        <v>#N/A</v>
      </c>
      <c r="S2526" s="132" t="e">
        <f t="shared" ca="1" si="215"/>
        <v>#N/A</v>
      </c>
    </row>
    <row r="2527" spans="1:21">
      <c r="A2527" s="130">
        <f t="shared" si="216"/>
        <v>43</v>
      </c>
      <c r="E2527" s="130">
        <v>6</v>
      </c>
      <c r="F2527" s="132" t="e">
        <f t="shared" ca="1" si="212"/>
        <v>#N/A</v>
      </c>
      <c r="J2527" s="132" t="e">
        <f t="shared" ca="1" si="213"/>
        <v>#N/A</v>
      </c>
      <c r="N2527" s="132" t="e">
        <f t="shared" ca="1" si="214"/>
        <v>#N/A</v>
      </c>
      <c r="S2527" s="132" t="e">
        <f t="shared" ca="1" si="215"/>
        <v>#N/A</v>
      </c>
    </row>
    <row r="2528" spans="1:21">
      <c r="A2528" s="130">
        <f t="shared" si="216"/>
        <v>43</v>
      </c>
      <c r="E2528" s="130">
        <v>7</v>
      </c>
      <c r="F2528" s="132" t="e">
        <f t="shared" ca="1" si="212"/>
        <v>#N/A</v>
      </c>
      <c r="J2528" s="132" t="e">
        <f t="shared" ca="1" si="213"/>
        <v>#N/A</v>
      </c>
      <c r="N2528" s="132" t="e">
        <f t="shared" ca="1" si="214"/>
        <v>#N/A</v>
      </c>
      <c r="S2528" s="132" t="e">
        <f t="shared" ca="1" si="215"/>
        <v>#N/A</v>
      </c>
    </row>
    <row r="2529" spans="1:19">
      <c r="A2529" s="130">
        <f t="shared" si="216"/>
        <v>43</v>
      </c>
      <c r="E2529" s="130">
        <v>8</v>
      </c>
      <c r="F2529" s="132" t="e">
        <f t="shared" ca="1" si="212"/>
        <v>#N/A</v>
      </c>
      <c r="J2529" s="132" t="e">
        <f t="shared" ca="1" si="213"/>
        <v>#N/A</v>
      </c>
      <c r="N2529" s="132" t="e">
        <f t="shared" ca="1" si="214"/>
        <v>#N/A</v>
      </c>
      <c r="S2529" s="132" t="e">
        <f t="shared" ca="1" si="215"/>
        <v>#N/A</v>
      </c>
    </row>
    <row r="2530" spans="1:19">
      <c r="A2530" s="130">
        <f t="shared" si="216"/>
        <v>43</v>
      </c>
      <c r="E2530" s="130">
        <v>9</v>
      </c>
      <c r="F2530" s="132" t="e">
        <f t="shared" ca="1" si="212"/>
        <v>#N/A</v>
      </c>
      <c r="J2530" s="132" t="e">
        <f t="shared" ca="1" si="213"/>
        <v>#N/A</v>
      </c>
      <c r="N2530" s="132" t="e">
        <f t="shared" ca="1" si="214"/>
        <v>#N/A</v>
      </c>
      <c r="S2530" s="132" t="e">
        <f t="shared" ca="1" si="215"/>
        <v>#N/A</v>
      </c>
    </row>
    <row r="2531" spans="1:19">
      <c r="A2531" s="130">
        <f t="shared" si="216"/>
        <v>43</v>
      </c>
      <c r="E2531" s="130">
        <v>10</v>
      </c>
      <c r="F2531" s="132" t="e">
        <f t="shared" ca="1" si="212"/>
        <v>#N/A</v>
      </c>
      <c r="N2531" s="132" t="e">
        <f t="shared" ca="1" si="214"/>
        <v>#N/A</v>
      </c>
      <c r="S2531" s="132" t="e">
        <f t="shared" ca="1" si="215"/>
        <v>#N/A</v>
      </c>
    </row>
    <row r="2532" spans="1:19">
      <c r="A2532" s="130">
        <f t="shared" si="216"/>
        <v>43</v>
      </c>
      <c r="E2532" s="130">
        <v>11</v>
      </c>
      <c r="F2532" s="132" t="e">
        <f t="shared" ca="1" si="212"/>
        <v>#N/A</v>
      </c>
      <c r="N2532" s="132" t="e">
        <f t="shared" ca="1" si="214"/>
        <v>#N/A</v>
      </c>
      <c r="S2532" s="132" t="e">
        <f t="shared" ca="1" si="215"/>
        <v>#N/A</v>
      </c>
    </row>
    <row r="2533" spans="1:19">
      <c r="A2533" s="130">
        <f t="shared" si="216"/>
        <v>43</v>
      </c>
      <c r="E2533" s="130">
        <v>12</v>
      </c>
      <c r="F2533" s="132" t="e">
        <f t="shared" ca="1" si="212"/>
        <v>#N/A</v>
      </c>
      <c r="N2533" s="132" t="e">
        <f t="shared" ca="1" si="214"/>
        <v>#N/A</v>
      </c>
      <c r="S2533" s="132" t="e">
        <f t="shared" ca="1" si="215"/>
        <v>#N/A</v>
      </c>
    </row>
    <row r="2534" spans="1:19">
      <c r="A2534" s="130">
        <f t="shared" si="216"/>
        <v>43</v>
      </c>
      <c r="E2534" s="130">
        <v>13</v>
      </c>
      <c r="F2534" s="132" t="e">
        <f t="shared" ca="1" si="212"/>
        <v>#N/A</v>
      </c>
      <c r="N2534" s="132" t="e">
        <f t="shared" ca="1" si="214"/>
        <v>#N/A</v>
      </c>
      <c r="S2534" s="132" t="e">
        <f t="shared" ca="1" si="215"/>
        <v>#N/A</v>
      </c>
    </row>
    <row r="2535" spans="1:19">
      <c r="A2535" s="130">
        <f t="shared" si="216"/>
        <v>43</v>
      </c>
      <c r="E2535" s="130">
        <v>14</v>
      </c>
      <c r="F2535" s="132" t="e">
        <f t="shared" ca="1" si="212"/>
        <v>#N/A</v>
      </c>
      <c r="N2535" s="132" t="e">
        <f t="shared" ca="1" si="214"/>
        <v>#N/A</v>
      </c>
      <c r="S2535" s="132" t="e">
        <f t="shared" ca="1" si="215"/>
        <v>#N/A</v>
      </c>
    </row>
    <row r="2536" spans="1:19">
      <c r="A2536" s="130">
        <f t="shared" si="216"/>
        <v>43</v>
      </c>
      <c r="E2536" s="130">
        <v>15</v>
      </c>
      <c r="F2536" s="132" t="e">
        <f t="shared" ca="1" si="212"/>
        <v>#N/A</v>
      </c>
      <c r="N2536" s="132" t="e">
        <f t="shared" ca="1" si="214"/>
        <v>#N/A</v>
      </c>
      <c r="S2536" s="132" t="e">
        <f t="shared" ca="1" si="215"/>
        <v>#N/A</v>
      </c>
    </row>
    <row r="2537" spans="1:19">
      <c r="A2537" s="130">
        <f t="shared" si="216"/>
        <v>43</v>
      </c>
      <c r="E2537" s="130">
        <v>16</v>
      </c>
      <c r="F2537" s="132" t="e">
        <f t="shared" ca="1" si="212"/>
        <v>#N/A</v>
      </c>
      <c r="N2537" s="132" t="e">
        <f t="shared" ca="1" si="214"/>
        <v>#N/A</v>
      </c>
      <c r="S2537" s="132" t="e">
        <f t="shared" ca="1" si="215"/>
        <v>#N/A</v>
      </c>
    </row>
    <row r="2538" spans="1:19">
      <c r="A2538" s="130">
        <f t="shared" si="216"/>
        <v>43</v>
      </c>
      <c r="E2538" s="130">
        <v>17</v>
      </c>
      <c r="F2538" s="132" t="e">
        <f t="shared" ca="1" si="212"/>
        <v>#N/A</v>
      </c>
      <c r="N2538" s="132" t="e">
        <f t="shared" ca="1" si="214"/>
        <v>#N/A</v>
      </c>
      <c r="S2538" s="132" t="e">
        <f t="shared" ca="1" si="215"/>
        <v>#N/A</v>
      </c>
    </row>
    <row r="2539" spans="1:19">
      <c r="A2539" s="130">
        <f t="shared" si="216"/>
        <v>43</v>
      </c>
      <c r="E2539" s="130">
        <v>18</v>
      </c>
      <c r="F2539" s="132" t="e">
        <f t="shared" ca="1" si="212"/>
        <v>#N/A</v>
      </c>
      <c r="N2539" s="132" t="e">
        <f t="shared" ca="1" si="214"/>
        <v>#N/A</v>
      </c>
      <c r="S2539" s="132" t="e">
        <f t="shared" ca="1" si="215"/>
        <v>#N/A</v>
      </c>
    </row>
    <row r="2540" spans="1:19">
      <c r="A2540" s="130">
        <f t="shared" si="216"/>
        <v>43</v>
      </c>
      <c r="E2540" s="130">
        <v>19</v>
      </c>
      <c r="F2540" s="132" t="e">
        <f t="shared" ca="1" si="212"/>
        <v>#N/A</v>
      </c>
      <c r="N2540" s="132" t="e">
        <f t="shared" ca="1" si="214"/>
        <v>#N/A</v>
      </c>
      <c r="S2540" s="132" t="e">
        <f t="shared" ca="1" si="215"/>
        <v>#N/A</v>
      </c>
    </row>
    <row r="2541" spans="1:19">
      <c r="A2541" s="130">
        <f t="shared" si="216"/>
        <v>43</v>
      </c>
      <c r="E2541" s="130">
        <v>20</v>
      </c>
      <c r="F2541" s="132" t="e">
        <f t="shared" ca="1" si="212"/>
        <v>#N/A</v>
      </c>
      <c r="N2541" s="132" t="e">
        <f t="shared" ca="1" si="214"/>
        <v>#N/A</v>
      </c>
      <c r="S2541" s="132" t="e">
        <f t="shared" ca="1" si="215"/>
        <v>#N/A</v>
      </c>
    </row>
    <row r="2542" spans="1:19">
      <c r="A2542" s="130">
        <f t="shared" si="216"/>
        <v>43</v>
      </c>
      <c r="E2542" s="130">
        <v>21</v>
      </c>
      <c r="F2542" s="132" t="e">
        <f t="shared" ca="1" si="212"/>
        <v>#N/A</v>
      </c>
      <c r="N2542" s="132" t="e">
        <f t="shared" ca="1" si="214"/>
        <v>#N/A</v>
      </c>
      <c r="S2542" s="132" t="e">
        <f t="shared" ca="1" si="215"/>
        <v>#N/A</v>
      </c>
    </row>
    <row r="2543" spans="1:19">
      <c r="A2543" s="130">
        <f t="shared" si="216"/>
        <v>43</v>
      </c>
      <c r="E2543" s="130">
        <v>22</v>
      </c>
      <c r="F2543" s="132" t="e">
        <f t="shared" ca="1" si="212"/>
        <v>#N/A</v>
      </c>
      <c r="N2543" s="132" t="e">
        <f t="shared" ca="1" si="214"/>
        <v>#N/A</v>
      </c>
      <c r="S2543" s="132" t="e">
        <f t="shared" ca="1" si="215"/>
        <v>#N/A</v>
      </c>
    </row>
    <row r="2544" spans="1:19">
      <c r="A2544" s="130">
        <f t="shared" si="216"/>
        <v>43</v>
      </c>
      <c r="E2544" s="130">
        <v>23</v>
      </c>
      <c r="F2544" s="132" t="e">
        <f t="shared" ca="1" si="212"/>
        <v>#N/A</v>
      </c>
      <c r="N2544" s="132" t="e">
        <f t="shared" ca="1" si="214"/>
        <v>#N/A</v>
      </c>
      <c r="S2544" s="132" t="e">
        <f t="shared" ca="1" si="215"/>
        <v>#N/A</v>
      </c>
    </row>
    <row r="2545" spans="1:19">
      <c r="A2545" s="130">
        <f t="shared" si="216"/>
        <v>43</v>
      </c>
      <c r="E2545" s="130">
        <v>24</v>
      </c>
      <c r="S2545" s="132" t="e">
        <f t="shared" ca="1" si="215"/>
        <v>#N/A</v>
      </c>
    </row>
    <row r="2546" spans="1:19">
      <c r="A2546" s="130">
        <f t="shared" si="216"/>
        <v>43</v>
      </c>
      <c r="E2546" s="130">
        <v>25</v>
      </c>
      <c r="S2546" s="132" t="e">
        <f t="shared" ca="1" si="215"/>
        <v>#N/A</v>
      </c>
    </row>
    <row r="2547" spans="1:19">
      <c r="A2547" s="130">
        <f t="shared" si="216"/>
        <v>43</v>
      </c>
      <c r="E2547" s="130">
        <v>26</v>
      </c>
      <c r="S2547" s="132" t="e">
        <f t="shared" ca="1" si="215"/>
        <v>#N/A</v>
      </c>
    </row>
    <row r="2548" spans="1:19">
      <c r="A2548" s="130">
        <f t="shared" si="216"/>
        <v>43</v>
      </c>
      <c r="E2548" s="130">
        <v>27</v>
      </c>
      <c r="S2548" s="132" t="e">
        <f t="shared" ca="1" si="215"/>
        <v>#N/A</v>
      </c>
    </row>
    <row r="2549" spans="1:19">
      <c r="A2549" s="130">
        <f t="shared" si="216"/>
        <v>43</v>
      </c>
      <c r="E2549" s="130">
        <v>28</v>
      </c>
      <c r="S2549" s="132" t="e">
        <f t="shared" ca="1" si="215"/>
        <v>#N/A</v>
      </c>
    </row>
    <row r="2550" spans="1:19">
      <c r="A2550" s="130">
        <f t="shared" si="216"/>
        <v>43</v>
      </c>
      <c r="E2550" s="130">
        <v>29</v>
      </c>
      <c r="S2550" s="132" t="e">
        <f t="shared" ca="1" si="215"/>
        <v>#N/A</v>
      </c>
    </row>
    <row r="2551" spans="1:19">
      <c r="A2551" s="130">
        <f t="shared" si="216"/>
        <v>43</v>
      </c>
      <c r="E2551" s="130">
        <v>30</v>
      </c>
      <c r="S2551" s="132" t="e">
        <f t="shared" ca="1" si="215"/>
        <v>#N/A</v>
      </c>
    </row>
    <row r="2552" spans="1:19">
      <c r="A2552" s="130">
        <f t="shared" si="216"/>
        <v>43</v>
      </c>
      <c r="E2552" s="130">
        <v>31</v>
      </c>
      <c r="S2552" s="132" t="e">
        <f t="shared" ca="1" si="215"/>
        <v>#N/A</v>
      </c>
    </row>
    <row r="2553" spans="1:19">
      <c r="A2553" s="130">
        <f t="shared" si="216"/>
        <v>43</v>
      </c>
      <c r="E2553" s="130">
        <v>32</v>
      </c>
      <c r="S2553" s="132" t="e">
        <f t="shared" ca="1" si="215"/>
        <v>#N/A</v>
      </c>
    </row>
    <row r="2554" spans="1:19">
      <c r="A2554" s="130">
        <f t="shared" si="216"/>
        <v>43</v>
      </c>
      <c r="E2554" s="130">
        <v>33</v>
      </c>
      <c r="S2554" s="132" t="e">
        <f t="shared" ca="1" si="215"/>
        <v>#N/A</v>
      </c>
    </row>
    <row r="2555" spans="1:19">
      <c r="A2555" s="130">
        <f t="shared" si="216"/>
        <v>43</v>
      </c>
      <c r="E2555" s="130">
        <v>34</v>
      </c>
      <c r="S2555" s="132" t="e">
        <f t="shared" ca="1" si="215"/>
        <v>#N/A</v>
      </c>
    </row>
    <row r="2556" spans="1:19">
      <c r="A2556" s="130">
        <f t="shared" si="216"/>
        <v>43</v>
      </c>
      <c r="E2556" s="130">
        <v>35</v>
      </c>
      <c r="S2556" s="132" t="e">
        <f t="shared" ca="1" si="215"/>
        <v>#N/A</v>
      </c>
    </row>
    <row r="2557" spans="1:19">
      <c r="A2557" s="130">
        <f t="shared" si="216"/>
        <v>43</v>
      </c>
      <c r="E2557" s="130">
        <v>36</v>
      </c>
      <c r="S2557" s="132" t="e">
        <f t="shared" ca="1" si="215"/>
        <v>#N/A</v>
      </c>
    </row>
    <row r="2558" spans="1:19">
      <c r="A2558" s="130">
        <f t="shared" si="216"/>
        <v>43</v>
      </c>
      <c r="E2558" s="130">
        <v>37</v>
      </c>
      <c r="S2558" s="132" t="e">
        <f t="shared" ca="1" si="215"/>
        <v>#N/A</v>
      </c>
    </row>
    <row r="2559" spans="1:19">
      <c r="A2559" s="130">
        <f t="shared" si="216"/>
        <v>43</v>
      </c>
      <c r="E2559" s="130">
        <v>38</v>
      </c>
      <c r="S2559" s="132" t="e">
        <f t="shared" ca="1" si="215"/>
        <v>#N/A</v>
      </c>
    </row>
    <row r="2560" spans="1:19">
      <c r="A2560" s="130">
        <f t="shared" si="216"/>
        <v>43</v>
      </c>
      <c r="E2560" s="130">
        <v>39</v>
      </c>
      <c r="S2560" s="132" t="e">
        <f t="shared" ca="1" si="215"/>
        <v>#N/A</v>
      </c>
    </row>
    <row r="2561" spans="1:19">
      <c r="A2561" s="130">
        <f t="shared" si="216"/>
        <v>43</v>
      </c>
      <c r="E2561" s="130">
        <v>40</v>
      </c>
      <c r="S2561" s="132" t="e">
        <f t="shared" ca="1" si="215"/>
        <v>#N/A</v>
      </c>
    </row>
    <row r="2562" spans="1:19">
      <c r="A2562" s="130">
        <f t="shared" si="216"/>
        <v>43</v>
      </c>
      <c r="E2562" s="130">
        <v>41</v>
      </c>
      <c r="S2562" s="132" t="e">
        <f t="shared" ca="1" si="215"/>
        <v>#N/A</v>
      </c>
    </row>
    <row r="2563" spans="1:19">
      <c r="A2563" s="130">
        <f t="shared" si="216"/>
        <v>43</v>
      </c>
      <c r="E2563" s="130">
        <v>42</v>
      </c>
      <c r="S2563" s="132" t="e">
        <f t="shared" ca="1" si="215"/>
        <v>#N/A</v>
      </c>
    </row>
    <row r="2564" spans="1:19">
      <c r="A2564" s="130">
        <f t="shared" si="216"/>
        <v>43</v>
      </c>
      <c r="E2564" s="130">
        <v>43</v>
      </c>
      <c r="S2564" s="132" t="e">
        <f t="shared" ca="1" si="215"/>
        <v>#N/A</v>
      </c>
    </row>
    <row r="2565" spans="1:19">
      <c r="A2565" s="130">
        <f t="shared" si="216"/>
        <v>43</v>
      </c>
      <c r="E2565" s="130">
        <v>44</v>
      </c>
      <c r="S2565" s="132" t="e">
        <f t="shared" ca="1" si="215"/>
        <v>#N/A</v>
      </c>
    </row>
    <row r="2566" spans="1:19">
      <c r="A2566" s="130">
        <f t="shared" si="216"/>
        <v>43</v>
      </c>
      <c r="E2566" s="130">
        <v>45</v>
      </c>
      <c r="S2566" s="132" t="e">
        <f t="shared" ca="1" si="215"/>
        <v>#N/A</v>
      </c>
    </row>
    <row r="2567" spans="1:19">
      <c r="A2567" s="130">
        <f t="shared" si="216"/>
        <v>43</v>
      </c>
      <c r="E2567" s="130">
        <v>46</v>
      </c>
      <c r="S2567" s="132" t="e">
        <f t="shared" ca="1" si="215"/>
        <v>#N/A</v>
      </c>
    </row>
    <row r="2568" spans="1:19">
      <c r="A2568" s="130">
        <f t="shared" si="216"/>
        <v>43</v>
      </c>
      <c r="E2568" s="130">
        <v>47</v>
      </c>
      <c r="S2568" s="132" t="e">
        <f t="shared" ca="1" si="215"/>
        <v>#N/A</v>
      </c>
    </row>
    <row r="2569" spans="1:19">
      <c r="A2569" s="130">
        <f t="shared" si="216"/>
        <v>43</v>
      </c>
      <c r="E2569" s="130">
        <v>48</v>
      </c>
      <c r="S2569" s="132" t="e">
        <f t="shared" ca="1" si="215"/>
        <v>#N/A</v>
      </c>
    </row>
    <row r="2570" spans="1:19">
      <c r="A2570" s="130">
        <f t="shared" si="216"/>
        <v>43</v>
      </c>
      <c r="E2570" s="130">
        <v>49</v>
      </c>
      <c r="S2570" s="132" t="e">
        <f t="shared" ca="1" si="215"/>
        <v>#N/A</v>
      </c>
    </row>
    <row r="2571" spans="1:19">
      <c r="A2571" s="130">
        <f t="shared" si="216"/>
        <v>43</v>
      </c>
      <c r="E2571" s="130">
        <v>50</v>
      </c>
      <c r="S2571" s="132" t="e">
        <f t="shared" ca="1" si="215"/>
        <v>#N/A</v>
      </c>
    </row>
    <row r="2572" spans="1:19">
      <c r="A2572" s="130">
        <f t="shared" si="216"/>
        <v>43</v>
      </c>
      <c r="E2572" s="130">
        <v>51</v>
      </c>
      <c r="S2572" s="132" t="e">
        <f t="shared" ca="1" si="215"/>
        <v>#N/A</v>
      </c>
    </row>
    <row r="2573" spans="1:19">
      <c r="A2573" s="130">
        <f t="shared" si="216"/>
        <v>43</v>
      </c>
      <c r="E2573" s="130">
        <v>52</v>
      </c>
      <c r="S2573" s="132" t="e">
        <f t="shared" ca="1" si="215"/>
        <v>#N/A</v>
      </c>
    </row>
    <row r="2582" spans="1:21">
      <c r="A2582" s="130">
        <f>(ROW()+58)/60</f>
        <v>44</v>
      </c>
      <c r="B2582" s="131">
        <f ca="1">INDIRECT("select!E"&amp;TEXT($B$1+A2582,"#"))</f>
        <v>0</v>
      </c>
      <c r="C2582" s="130" t="e">
        <f ca="1">VLOOKUP(B2582,$A$3181:$D$3190,4,0)</f>
        <v>#N/A</v>
      </c>
      <c r="D2582" s="130" t="e">
        <f ca="1">VLOOKUP(B2582,$A$3181:$D$3190,3,0)</f>
        <v>#N/A</v>
      </c>
      <c r="E2582" s="130">
        <v>1</v>
      </c>
      <c r="F2582" s="132" t="e">
        <f t="shared" ref="F2582:F2604" ca="1" si="217">IF(E2582&lt;=INDIRECT("D$"&amp;TEXT(ROW()-E2582+1,"#")),INDIRECT("E$"&amp;TEXT($F$1+INDIRECT("C$"&amp;TEXT(ROW()-E2582+1,"#"))+E2582-1,"#")),"")</f>
        <v>#N/A</v>
      </c>
      <c r="G2582" s="131">
        <f ca="1">INDIRECT("select!G"&amp;TEXT($B$1+A2582,"#"))</f>
        <v>0</v>
      </c>
      <c r="H2582" s="130" t="e">
        <f ca="1">VLOOKUP(G2582,E$3181:G$3219,3,0)</f>
        <v>#N/A</v>
      </c>
      <c r="I2582" s="130" t="e">
        <f ca="1">VLOOKUP(G2582,E$3181:G$3219,2,0)</f>
        <v>#N/A</v>
      </c>
      <c r="J2582" s="132" t="e">
        <f t="shared" ref="J2582:J2590" ca="1" si="218">IF(E2582&lt;=INDIRECT("I$"&amp;TEXT(ROW()-E2582+1,"#")),INDIRECT("H$"&amp;TEXT($F$1+INDIRECT("H$"&amp;TEXT(ROW()-E2582+1,"#"))+E2582-1,"#")),"")</f>
        <v>#N/A</v>
      </c>
      <c r="K2582" s="133">
        <f ca="1">INDIRECT("select!H"&amp;TEXT($B$1+A2582,"#"))</f>
        <v>0</v>
      </c>
      <c r="L2582" s="130" t="e">
        <f ca="1">VLOOKUP(K2582,H$3181:J$3287,3,0)</f>
        <v>#N/A</v>
      </c>
      <c r="M2582" s="130" t="e">
        <f ca="1">VLOOKUP(K2582,H$3181:J$3287,2,0)</f>
        <v>#N/A</v>
      </c>
      <c r="N2582" s="132" t="e">
        <f t="shared" ref="N2582:N2604" ca="1" si="219">IF(E2582&lt;=INDIRECT("M$"&amp;TEXT(ROW()-E2582+1,"#")),INDIRECT("K$"&amp;TEXT($F$1+INDIRECT("L$"&amp;TEXT(ROW()-E2582+1,"#"))+E2582-1,"#")),"")</f>
        <v>#N/A</v>
      </c>
      <c r="O2582" s="133">
        <f ca="1">INDIRECT("select!I"&amp;TEXT($B$1+A2582,"#"))</f>
        <v>0</v>
      </c>
      <c r="Q2582" s="130" t="e">
        <f ca="1">VLOOKUP(O2582,K$3181:O$3570,5,0)</f>
        <v>#N/A</v>
      </c>
      <c r="R2582" s="130" t="e">
        <f ca="1">VLOOKUP(O2582,K$3181:O$3570,4,0)</f>
        <v>#N/A</v>
      </c>
      <c r="S2582" s="132" t="e">
        <f t="shared" ref="S2582:S2633" ca="1" si="220">IF(E2582&lt;=INDIRECT("R$"&amp;TEXT(ROW()-E2582+1,"#")),INDIRECT("P$"&amp;TEXT($F$1+INDIRECT("Q$"&amp;TEXT(ROW()-E2582+1,"#"))+E2582-1,"#")),"")</f>
        <v>#N/A</v>
      </c>
      <c r="T2582" s="130" t="str">
        <f ca="1">IFERROR(VLOOKUP(O2582,K$3181:O$3570,2,0),"")</f>
        <v/>
      </c>
      <c r="U2582">
        <f ca="1">IFERROR(VLOOKUP(O2582,K$3181:O$3570,3,0),0)</f>
        <v>0</v>
      </c>
    </row>
    <row r="2583" spans="1:21">
      <c r="A2583" s="130">
        <f t="shared" ref="A2583:A2633" si="221">A2582</f>
        <v>44</v>
      </c>
      <c r="E2583" s="130">
        <v>2</v>
      </c>
      <c r="F2583" s="132" t="e">
        <f t="shared" ca="1" si="217"/>
        <v>#N/A</v>
      </c>
      <c r="J2583" s="132" t="e">
        <f t="shared" ca="1" si="218"/>
        <v>#N/A</v>
      </c>
      <c r="N2583" s="132" t="e">
        <f t="shared" ca="1" si="219"/>
        <v>#N/A</v>
      </c>
      <c r="S2583" s="132" t="e">
        <f t="shared" ca="1" si="220"/>
        <v>#N/A</v>
      </c>
    </row>
    <row r="2584" spans="1:21">
      <c r="A2584" s="130">
        <f t="shared" si="221"/>
        <v>44</v>
      </c>
      <c r="E2584" s="130">
        <v>3</v>
      </c>
      <c r="F2584" s="132" t="e">
        <f t="shared" ca="1" si="217"/>
        <v>#N/A</v>
      </c>
      <c r="J2584" s="132" t="e">
        <f t="shared" ca="1" si="218"/>
        <v>#N/A</v>
      </c>
      <c r="N2584" s="132" t="e">
        <f t="shared" ca="1" si="219"/>
        <v>#N/A</v>
      </c>
      <c r="S2584" s="132" t="e">
        <f t="shared" ca="1" si="220"/>
        <v>#N/A</v>
      </c>
    </row>
    <row r="2585" spans="1:21">
      <c r="A2585" s="130">
        <f t="shared" si="221"/>
        <v>44</v>
      </c>
      <c r="E2585" s="130">
        <v>4</v>
      </c>
      <c r="F2585" s="132" t="e">
        <f t="shared" ca="1" si="217"/>
        <v>#N/A</v>
      </c>
      <c r="J2585" s="132" t="e">
        <f t="shared" ca="1" si="218"/>
        <v>#N/A</v>
      </c>
      <c r="N2585" s="132" t="e">
        <f t="shared" ca="1" si="219"/>
        <v>#N/A</v>
      </c>
      <c r="S2585" s="132" t="e">
        <f t="shared" ca="1" si="220"/>
        <v>#N/A</v>
      </c>
    </row>
    <row r="2586" spans="1:21">
      <c r="A2586" s="130">
        <f t="shared" si="221"/>
        <v>44</v>
      </c>
      <c r="E2586" s="130">
        <v>5</v>
      </c>
      <c r="F2586" s="132" t="e">
        <f t="shared" ca="1" si="217"/>
        <v>#N/A</v>
      </c>
      <c r="J2586" s="132" t="e">
        <f t="shared" ca="1" si="218"/>
        <v>#N/A</v>
      </c>
      <c r="N2586" s="132" t="e">
        <f t="shared" ca="1" si="219"/>
        <v>#N/A</v>
      </c>
      <c r="S2586" s="132" t="e">
        <f t="shared" ca="1" si="220"/>
        <v>#N/A</v>
      </c>
    </row>
    <row r="2587" spans="1:21">
      <c r="A2587" s="130">
        <f t="shared" si="221"/>
        <v>44</v>
      </c>
      <c r="E2587" s="130">
        <v>6</v>
      </c>
      <c r="F2587" s="132" t="e">
        <f t="shared" ca="1" si="217"/>
        <v>#N/A</v>
      </c>
      <c r="J2587" s="132" t="e">
        <f t="shared" ca="1" si="218"/>
        <v>#N/A</v>
      </c>
      <c r="N2587" s="132" t="e">
        <f t="shared" ca="1" si="219"/>
        <v>#N/A</v>
      </c>
      <c r="S2587" s="132" t="e">
        <f t="shared" ca="1" si="220"/>
        <v>#N/A</v>
      </c>
    </row>
    <row r="2588" spans="1:21">
      <c r="A2588" s="130">
        <f t="shared" si="221"/>
        <v>44</v>
      </c>
      <c r="E2588" s="130">
        <v>7</v>
      </c>
      <c r="F2588" s="132" t="e">
        <f t="shared" ca="1" si="217"/>
        <v>#N/A</v>
      </c>
      <c r="J2588" s="132" t="e">
        <f t="shared" ca="1" si="218"/>
        <v>#N/A</v>
      </c>
      <c r="N2588" s="132" t="e">
        <f t="shared" ca="1" si="219"/>
        <v>#N/A</v>
      </c>
      <c r="S2588" s="132" t="e">
        <f t="shared" ca="1" si="220"/>
        <v>#N/A</v>
      </c>
    </row>
    <row r="2589" spans="1:21">
      <c r="A2589" s="130">
        <f t="shared" si="221"/>
        <v>44</v>
      </c>
      <c r="E2589" s="130">
        <v>8</v>
      </c>
      <c r="F2589" s="132" t="e">
        <f t="shared" ca="1" si="217"/>
        <v>#N/A</v>
      </c>
      <c r="J2589" s="132" t="e">
        <f t="shared" ca="1" si="218"/>
        <v>#N/A</v>
      </c>
      <c r="N2589" s="132" t="e">
        <f t="shared" ca="1" si="219"/>
        <v>#N/A</v>
      </c>
      <c r="S2589" s="132" t="e">
        <f t="shared" ca="1" si="220"/>
        <v>#N/A</v>
      </c>
    </row>
    <row r="2590" spans="1:21">
      <c r="A2590" s="130">
        <f t="shared" si="221"/>
        <v>44</v>
      </c>
      <c r="E2590" s="130">
        <v>9</v>
      </c>
      <c r="F2590" s="132" t="e">
        <f t="shared" ca="1" si="217"/>
        <v>#N/A</v>
      </c>
      <c r="J2590" s="132" t="e">
        <f t="shared" ca="1" si="218"/>
        <v>#N/A</v>
      </c>
      <c r="N2590" s="132" t="e">
        <f t="shared" ca="1" si="219"/>
        <v>#N/A</v>
      </c>
      <c r="S2590" s="132" t="e">
        <f t="shared" ca="1" si="220"/>
        <v>#N/A</v>
      </c>
    </row>
    <row r="2591" spans="1:21">
      <c r="A2591" s="130">
        <f t="shared" si="221"/>
        <v>44</v>
      </c>
      <c r="E2591" s="130">
        <v>10</v>
      </c>
      <c r="F2591" s="132" t="e">
        <f t="shared" ca="1" si="217"/>
        <v>#N/A</v>
      </c>
      <c r="N2591" s="132" t="e">
        <f t="shared" ca="1" si="219"/>
        <v>#N/A</v>
      </c>
      <c r="S2591" s="132" t="e">
        <f t="shared" ca="1" si="220"/>
        <v>#N/A</v>
      </c>
    </row>
    <row r="2592" spans="1:21">
      <c r="A2592" s="130">
        <f t="shared" si="221"/>
        <v>44</v>
      </c>
      <c r="E2592" s="130">
        <v>11</v>
      </c>
      <c r="F2592" s="132" t="e">
        <f t="shared" ca="1" si="217"/>
        <v>#N/A</v>
      </c>
      <c r="N2592" s="132" t="e">
        <f t="shared" ca="1" si="219"/>
        <v>#N/A</v>
      </c>
      <c r="S2592" s="132" t="e">
        <f t="shared" ca="1" si="220"/>
        <v>#N/A</v>
      </c>
    </row>
    <row r="2593" spans="1:19">
      <c r="A2593" s="130">
        <f t="shared" si="221"/>
        <v>44</v>
      </c>
      <c r="E2593" s="130">
        <v>12</v>
      </c>
      <c r="F2593" s="132" t="e">
        <f t="shared" ca="1" si="217"/>
        <v>#N/A</v>
      </c>
      <c r="N2593" s="132" t="e">
        <f t="shared" ca="1" si="219"/>
        <v>#N/A</v>
      </c>
      <c r="S2593" s="132" t="e">
        <f t="shared" ca="1" si="220"/>
        <v>#N/A</v>
      </c>
    </row>
    <row r="2594" spans="1:19">
      <c r="A2594" s="130">
        <f t="shared" si="221"/>
        <v>44</v>
      </c>
      <c r="E2594" s="130">
        <v>13</v>
      </c>
      <c r="F2594" s="132" t="e">
        <f t="shared" ca="1" si="217"/>
        <v>#N/A</v>
      </c>
      <c r="N2594" s="132" t="e">
        <f t="shared" ca="1" si="219"/>
        <v>#N/A</v>
      </c>
      <c r="S2594" s="132" t="e">
        <f t="shared" ca="1" si="220"/>
        <v>#N/A</v>
      </c>
    </row>
    <row r="2595" spans="1:19">
      <c r="A2595" s="130">
        <f t="shared" si="221"/>
        <v>44</v>
      </c>
      <c r="E2595" s="130">
        <v>14</v>
      </c>
      <c r="F2595" s="132" t="e">
        <f t="shared" ca="1" si="217"/>
        <v>#N/A</v>
      </c>
      <c r="N2595" s="132" t="e">
        <f t="shared" ca="1" si="219"/>
        <v>#N/A</v>
      </c>
      <c r="S2595" s="132" t="e">
        <f t="shared" ca="1" si="220"/>
        <v>#N/A</v>
      </c>
    </row>
    <row r="2596" spans="1:19">
      <c r="A2596" s="130">
        <f t="shared" si="221"/>
        <v>44</v>
      </c>
      <c r="E2596" s="130">
        <v>15</v>
      </c>
      <c r="F2596" s="132" t="e">
        <f t="shared" ca="1" si="217"/>
        <v>#N/A</v>
      </c>
      <c r="N2596" s="132" t="e">
        <f t="shared" ca="1" si="219"/>
        <v>#N/A</v>
      </c>
      <c r="S2596" s="132" t="e">
        <f t="shared" ca="1" si="220"/>
        <v>#N/A</v>
      </c>
    </row>
    <row r="2597" spans="1:19">
      <c r="A2597" s="130">
        <f t="shared" si="221"/>
        <v>44</v>
      </c>
      <c r="E2597" s="130">
        <v>16</v>
      </c>
      <c r="F2597" s="132" t="e">
        <f t="shared" ca="1" si="217"/>
        <v>#N/A</v>
      </c>
      <c r="N2597" s="132" t="e">
        <f t="shared" ca="1" si="219"/>
        <v>#N/A</v>
      </c>
      <c r="S2597" s="132" t="e">
        <f t="shared" ca="1" si="220"/>
        <v>#N/A</v>
      </c>
    </row>
    <row r="2598" spans="1:19">
      <c r="A2598" s="130">
        <f t="shared" si="221"/>
        <v>44</v>
      </c>
      <c r="E2598" s="130">
        <v>17</v>
      </c>
      <c r="F2598" s="132" t="e">
        <f t="shared" ca="1" si="217"/>
        <v>#N/A</v>
      </c>
      <c r="N2598" s="132" t="e">
        <f t="shared" ca="1" si="219"/>
        <v>#N/A</v>
      </c>
      <c r="S2598" s="132" t="e">
        <f t="shared" ca="1" si="220"/>
        <v>#N/A</v>
      </c>
    </row>
    <row r="2599" spans="1:19">
      <c r="A2599" s="130">
        <f t="shared" si="221"/>
        <v>44</v>
      </c>
      <c r="E2599" s="130">
        <v>18</v>
      </c>
      <c r="F2599" s="132" t="e">
        <f t="shared" ca="1" si="217"/>
        <v>#N/A</v>
      </c>
      <c r="N2599" s="132" t="e">
        <f t="shared" ca="1" si="219"/>
        <v>#N/A</v>
      </c>
      <c r="S2599" s="132" t="e">
        <f t="shared" ca="1" si="220"/>
        <v>#N/A</v>
      </c>
    </row>
    <row r="2600" spans="1:19">
      <c r="A2600" s="130">
        <f t="shared" si="221"/>
        <v>44</v>
      </c>
      <c r="E2600" s="130">
        <v>19</v>
      </c>
      <c r="F2600" s="132" t="e">
        <f t="shared" ca="1" si="217"/>
        <v>#N/A</v>
      </c>
      <c r="N2600" s="132" t="e">
        <f t="shared" ca="1" si="219"/>
        <v>#N/A</v>
      </c>
      <c r="S2600" s="132" t="e">
        <f t="shared" ca="1" si="220"/>
        <v>#N/A</v>
      </c>
    </row>
    <row r="2601" spans="1:19">
      <c r="A2601" s="130">
        <f t="shared" si="221"/>
        <v>44</v>
      </c>
      <c r="E2601" s="130">
        <v>20</v>
      </c>
      <c r="F2601" s="132" t="e">
        <f t="shared" ca="1" si="217"/>
        <v>#N/A</v>
      </c>
      <c r="N2601" s="132" t="e">
        <f t="shared" ca="1" si="219"/>
        <v>#N/A</v>
      </c>
      <c r="S2601" s="132" t="e">
        <f t="shared" ca="1" si="220"/>
        <v>#N/A</v>
      </c>
    </row>
    <row r="2602" spans="1:19">
      <c r="A2602" s="130">
        <f t="shared" si="221"/>
        <v>44</v>
      </c>
      <c r="E2602" s="130">
        <v>21</v>
      </c>
      <c r="F2602" s="132" t="e">
        <f t="shared" ca="1" si="217"/>
        <v>#N/A</v>
      </c>
      <c r="N2602" s="132" t="e">
        <f t="shared" ca="1" si="219"/>
        <v>#N/A</v>
      </c>
      <c r="S2602" s="132" t="e">
        <f t="shared" ca="1" si="220"/>
        <v>#N/A</v>
      </c>
    </row>
    <row r="2603" spans="1:19">
      <c r="A2603" s="130">
        <f t="shared" si="221"/>
        <v>44</v>
      </c>
      <c r="E2603" s="130">
        <v>22</v>
      </c>
      <c r="F2603" s="132" t="e">
        <f t="shared" ca="1" si="217"/>
        <v>#N/A</v>
      </c>
      <c r="N2603" s="132" t="e">
        <f t="shared" ca="1" si="219"/>
        <v>#N/A</v>
      </c>
      <c r="S2603" s="132" t="e">
        <f t="shared" ca="1" si="220"/>
        <v>#N/A</v>
      </c>
    </row>
    <row r="2604" spans="1:19">
      <c r="A2604" s="130">
        <f t="shared" si="221"/>
        <v>44</v>
      </c>
      <c r="E2604" s="130">
        <v>23</v>
      </c>
      <c r="F2604" s="132" t="e">
        <f t="shared" ca="1" si="217"/>
        <v>#N/A</v>
      </c>
      <c r="N2604" s="132" t="e">
        <f t="shared" ca="1" si="219"/>
        <v>#N/A</v>
      </c>
      <c r="S2604" s="132" t="e">
        <f t="shared" ca="1" si="220"/>
        <v>#N/A</v>
      </c>
    </row>
    <row r="2605" spans="1:19">
      <c r="A2605" s="130">
        <f t="shared" si="221"/>
        <v>44</v>
      </c>
      <c r="E2605" s="130">
        <v>24</v>
      </c>
      <c r="S2605" s="132" t="e">
        <f t="shared" ca="1" si="220"/>
        <v>#N/A</v>
      </c>
    </row>
    <row r="2606" spans="1:19">
      <c r="A2606" s="130">
        <f t="shared" si="221"/>
        <v>44</v>
      </c>
      <c r="E2606" s="130">
        <v>25</v>
      </c>
      <c r="S2606" s="132" t="e">
        <f t="shared" ca="1" si="220"/>
        <v>#N/A</v>
      </c>
    </row>
    <row r="2607" spans="1:19">
      <c r="A2607" s="130">
        <f t="shared" si="221"/>
        <v>44</v>
      </c>
      <c r="E2607" s="130">
        <v>26</v>
      </c>
      <c r="S2607" s="132" t="e">
        <f t="shared" ca="1" si="220"/>
        <v>#N/A</v>
      </c>
    </row>
    <row r="2608" spans="1:19">
      <c r="A2608" s="130">
        <f t="shared" si="221"/>
        <v>44</v>
      </c>
      <c r="E2608" s="130">
        <v>27</v>
      </c>
      <c r="S2608" s="132" t="e">
        <f t="shared" ca="1" si="220"/>
        <v>#N/A</v>
      </c>
    </row>
    <row r="2609" spans="1:19">
      <c r="A2609" s="130">
        <f t="shared" si="221"/>
        <v>44</v>
      </c>
      <c r="E2609" s="130">
        <v>28</v>
      </c>
      <c r="S2609" s="132" t="e">
        <f t="shared" ca="1" si="220"/>
        <v>#N/A</v>
      </c>
    </row>
    <row r="2610" spans="1:19">
      <c r="A2610" s="130">
        <f t="shared" si="221"/>
        <v>44</v>
      </c>
      <c r="E2610" s="130">
        <v>29</v>
      </c>
      <c r="S2610" s="132" t="e">
        <f t="shared" ca="1" si="220"/>
        <v>#N/A</v>
      </c>
    </row>
    <row r="2611" spans="1:19">
      <c r="A2611" s="130">
        <f t="shared" si="221"/>
        <v>44</v>
      </c>
      <c r="E2611" s="130">
        <v>30</v>
      </c>
      <c r="S2611" s="132" t="e">
        <f t="shared" ca="1" si="220"/>
        <v>#N/A</v>
      </c>
    </row>
    <row r="2612" spans="1:19">
      <c r="A2612" s="130">
        <f t="shared" si="221"/>
        <v>44</v>
      </c>
      <c r="E2612" s="130">
        <v>31</v>
      </c>
      <c r="S2612" s="132" t="e">
        <f t="shared" ca="1" si="220"/>
        <v>#N/A</v>
      </c>
    </row>
    <row r="2613" spans="1:19">
      <c r="A2613" s="130">
        <f t="shared" si="221"/>
        <v>44</v>
      </c>
      <c r="E2613" s="130">
        <v>32</v>
      </c>
      <c r="S2613" s="132" t="e">
        <f t="shared" ca="1" si="220"/>
        <v>#N/A</v>
      </c>
    </row>
    <row r="2614" spans="1:19">
      <c r="A2614" s="130">
        <f t="shared" si="221"/>
        <v>44</v>
      </c>
      <c r="E2614" s="130">
        <v>33</v>
      </c>
      <c r="S2614" s="132" t="e">
        <f t="shared" ca="1" si="220"/>
        <v>#N/A</v>
      </c>
    </row>
    <row r="2615" spans="1:19">
      <c r="A2615" s="130">
        <f t="shared" si="221"/>
        <v>44</v>
      </c>
      <c r="E2615" s="130">
        <v>34</v>
      </c>
      <c r="S2615" s="132" t="e">
        <f t="shared" ca="1" si="220"/>
        <v>#N/A</v>
      </c>
    </row>
    <row r="2616" spans="1:19">
      <c r="A2616" s="130">
        <f t="shared" si="221"/>
        <v>44</v>
      </c>
      <c r="E2616" s="130">
        <v>35</v>
      </c>
      <c r="S2616" s="132" t="e">
        <f t="shared" ca="1" si="220"/>
        <v>#N/A</v>
      </c>
    </row>
    <row r="2617" spans="1:19">
      <c r="A2617" s="130">
        <f t="shared" si="221"/>
        <v>44</v>
      </c>
      <c r="E2617" s="130">
        <v>36</v>
      </c>
      <c r="S2617" s="132" t="e">
        <f t="shared" ca="1" si="220"/>
        <v>#N/A</v>
      </c>
    </row>
    <row r="2618" spans="1:19">
      <c r="A2618" s="130">
        <f t="shared" si="221"/>
        <v>44</v>
      </c>
      <c r="E2618" s="130">
        <v>37</v>
      </c>
      <c r="S2618" s="132" t="e">
        <f t="shared" ca="1" si="220"/>
        <v>#N/A</v>
      </c>
    </row>
    <row r="2619" spans="1:19">
      <c r="A2619" s="130">
        <f t="shared" si="221"/>
        <v>44</v>
      </c>
      <c r="E2619" s="130">
        <v>38</v>
      </c>
      <c r="S2619" s="132" t="e">
        <f t="shared" ca="1" si="220"/>
        <v>#N/A</v>
      </c>
    </row>
    <row r="2620" spans="1:19">
      <c r="A2620" s="130">
        <f t="shared" si="221"/>
        <v>44</v>
      </c>
      <c r="E2620" s="130">
        <v>39</v>
      </c>
      <c r="S2620" s="132" t="e">
        <f t="shared" ca="1" si="220"/>
        <v>#N/A</v>
      </c>
    </row>
    <row r="2621" spans="1:19">
      <c r="A2621" s="130">
        <f t="shared" si="221"/>
        <v>44</v>
      </c>
      <c r="E2621" s="130">
        <v>40</v>
      </c>
      <c r="S2621" s="132" t="e">
        <f t="shared" ca="1" si="220"/>
        <v>#N/A</v>
      </c>
    </row>
    <row r="2622" spans="1:19">
      <c r="A2622" s="130">
        <f t="shared" si="221"/>
        <v>44</v>
      </c>
      <c r="E2622" s="130">
        <v>41</v>
      </c>
      <c r="S2622" s="132" t="e">
        <f t="shared" ca="1" si="220"/>
        <v>#N/A</v>
      </c>
    </row>
    <row r="2623" spans="1:19">
      <c r="A2623" s="130">
        <f t="shared" si="221"/>
        <v>44</v>
      </c>
      <c r="E2623" s="130">
        <v>42</v>
      </c>
      <c r="S2623" s="132" t="e">
        <f t="shared" ca="1" si="220"/>
        <v>#N/A</v>
      </c>
    </row>
    <row r="2624" spans="1:19">
      <c r="A2624" s="130">
        <f t="shared" si="221"/>
        <v>44</v>
      </c>
      <c r="E2624" s="130">
        <v>43</v>
      </c>
      <c r="S2624" s="132" t="e">
        <f t="shared" ca="1" si="220"/>
        <v>#N/A</v>
      </c>
    </row>
    <row r="2625" spans="1:19">
      <c r="A2625" s="130">
        <f t="shared" si="221"/>
        <v>44</v>
      </c>
      <c r="E2625" s="130">
        <v>44</v>
      </c>
      <c r="S2625" s="132" t="e">
        <f t="shared" ca="1" si="220"/>
        <v>#N/A</v>
      </c>
    </row>
    <row r="2626" spans="1:19">
      <c r="A2626" s="130">
        <f t="shared" si="221"/>
        <v>44</v>
      </c>
      <c r="E2626" s="130">
        <v>45</v>
      </c>
      <c r="S2626" s="132" t="e">
        <f t="shared" ca="1" si="220"/>
        <v>#N/A</v>
      </c>
    </row>
    <row r="2627" spans="1:19">
      <c r="A2627" s="130">
        <f t="shared" si="221"/>
        <v>44</v>
      </c>
      <c r="E2627" s="130">
        <v>46</v>
      </c>
      <c r="S2627" s="132" t="e">
        <f t="shared" ca="1" si="220"/>
        <v>#N/A</v>
      </c>
    </row>
    <row r="2628" spans="1:19">
      <c r="A2628" s="130">
        <f t="shared" si="221"/>
        <v>44</v>
      </c>
      <c r="E2628" s="130">
        <v>47</v>
      </c>
      <c r="S2628" s="132" t="e">
        <f t="shared" ca="1" si="220"/>
        <v>#N/A</v>
      </c>
    </row>
    <row r="2629" spans="1:19">
      <c r="A2629" s="130">
        <f t="shared" si="221"/>
        <v>44</v>
      </c>
      <c r="E2629" s="130">
        <v>48</v>
      </c>
      <c r="S2629" s="132" t="e">
        <f t="shared" ca="1" si="220"/>
        <v>#N/A</v>
      </c>
    </row>
    <row r="2630" spans="1:19">
      <c r="A2630" s="130">
        <f t="shared" si="221"/>
        <v>44</v>
      </c>
      <c r="E2630" s="130">
        <v>49</v>
      </c>
      <c r="S2630" s="132" t="e">
        <f t="shared" ca="1" si="220"/>
        <v>#N/A</v>
      </c>
    </row>
    <row r="2631" spans="1:19">
      <c r="A2631" s="130">
        <f t="shared" si="221"/>
        <v>44</v>
      </c>
      <c r="E2631" s="130">
        <v>50</v>
      </c>
      <c r="S2631" s="132" t="e">
        <f t="shared" ca="1" si="220"/>
        <v>#N/A</v>
      </c>
    </row>
    <row r="2632" spans="1:19">
      <c r="A2632" s="130">
        <f t="shared" si="221"/>
        <v>44</v>
      </c>
      <c r="E2632" s="130">
        <v>51</v>
      </c>
      <c r="S2632" s="132" t="e">
        <f t="shared" ca="1" si="220"/>
        <v>#N/A</v>
      </c>
    </row>
    <row r="2633" spans="1:19">
      <c r="A2633" s="130">
        <f t="shared" si="221"/>
        <v>44</v>
      </c>
      <c r="E2633" s="130">
        <v>52</v>
      </c>
      <c r="S2633" s="132" t="e">
        <f t="shared" ca="1" si="220"/>
        <v>#N/A</v>
      </c>
    </row>
    <row r="2642" spans="1:21">
      <c r="A2642" s="130">
        <f>(ROW()+58)/60</f>
        <v>45</v>
      </c>
      <c r="B2642" s="131">
        <f ca="1">INDIRECT("select!E"&amp;TEXT($B$1+A2642,"#"))</f>
        <v>0</v>
      </c>
      <c r="C2642" s="130" t="e">
        <f ca="1">VLOOKUP(B2642,$A$3181:$D$3190,4,0)</f>
        <v>#N/A</v>
      </c>
      <c r="D2642" s="130" t="e">
        <f ca="1">VLOOKUP(B2642,$A$3181:$D$3190,3,0)</f>
        <v>#N/A</v>
      </c>
      <c r="E2642" s="130">
        <v>1</v>
      </c>
      <c r="F2642" s="132" t="e">
        <f t="shared" ref="F2642:F2664" ca="1" si="222">IF(E2642&lt;=INDIRECT("D$"&amp;TEXT(ROW()-E2642+1,"#")),INDIRECT("E$"&amp;TEXT($F$1+INDIRECT("C$"&amp;TEXT(ROW()-E2642+1,"#"))+E2642-1,"#")),"")</f>
        <v>#N/A</v>
      </c>
      <c r="G2642" s="131">
        <f ca="1">INDIRECT("select!G"&amp;TEXT($B$1+A2642,"#"))</f>
        <v>0</v>
      </c>
      <c r="H2642" s="130" t="e">
        <f ca="1">VLOOKUP(G2642,E$3181:G$3219,3,0)</f>
        <v>#N/A</v>
      </c>
      <c r="I2642" s="130" t="e">
        <f ca="1">VLOOKUP(G2642,E$3181:G$3219,2,0)</f>
        <v>#N/A</v>
      </c>
      <c r="J2642" s="132" t="e">
        <f t="shared" ref="J2642:J2650" ca="1" si="223">IF(E2642&lt;=INDIRECT("I$"&amp;TEXT(ROW()-E2642+1,"#")),INDIRECT("H$"&amp;TEXT($F$1+INDIRECT("H$"&amp;TEXT(ROW()-E2642+1,"#"))+E2642-1,"#")),"")</f>
        <v>#N/A</v>
      </c>
      <c r="K2642" s="133">
        <f ca="1">INDIRECT("select!H"&amp;TEXT($B$1+A2642,"#"))</f>
        <v>0</v>
      </c>
      <c r="L2642" s="130" t="e">
        <f ca="1">VLOOKUP(K2642,H$3181:J$3287,3,0)</f>
        <v>#N/A</v>
      </c>
      <c r="M2642" s="130" t="e">
        <f ca="1">VLOOKUP(K2642,H$3181:J$3287,2,0)</f>
        <v>#N/A</v>
      </c>
      <c r="N2642" s="132" t="e">
        <f t="shared" ref="N2642:N2664" ca="1" si="224">IF(E2642&lt;=INDIRECT("M$"&amp;TEXT(ROW()-E2642+1,"#")),INDIRECT("K$"&amp;TEXT($F$1+INDIRECT("L$"&amp;TEXT(ROW()-E2642+1,"#"))+E2642-1,"#")),"")</f>
        <v>#N/A</v>
      </c>
      <c r="O2642" s="133">
        <f ca="1">INDIRECT("select!I"&amp;TEXT($B$1+A2642,"#"))</f>
        <v>0</v>
      </c>
      <c r="Q2642" s="130" t="e">
        <f ca="1">VLOOKUP(O2642,K$3181:O$3570,5,0)</f>
        <v>#N/A</v>
      </c>
      <c r="R2642" s="130" t="e">
        <f ca="1">VLOOKUP(O2642,K$3181:O$3570,4,0)</f>
        <v>#N/A</v>
      </c>
      <c r="S2642" s="132" t="e">
        <f t="shared" ref="S2642:S2693" ca="1" si="225">IF(E2642&lt;=INDIRECT("R$"&amp;TEXT(ROW()-E2642+1,"#")),INDIRECT("P$"&amp;TEXT($F$1+INDIRECT("Q$"&amp;TEXT(ROW()-E2642+1,"#"))+E2642-1,"#")),"")</f>
        <v>#N/A</v>
      </c>
      <c r="T2642" s="130" t="str">
        <f ca="1">IFERROR(VLOOKUP(O2642,K$3181:O$3570,2,0),"")</f>
        <v/>
      </c>
      <c r="U2642">
        <f ca="1">IFERROR(VLOOKUP(O2642,K$3181:O$3570,3,0),0)</f>
        <v>0</v>
      </c>
    </row>
    <row r="2643" spans="1:21">
      <c r="A2643" s="130">
        <f t="shared" ref="A2643:A2693" si="226">A2642</f>
        <v>45</v>
      </c>
      <c r="E2643" s="130">
        <v>2</v>
      </c>
      <c r="F2643" s="132" t="e">
        <f t="shared" ca="1" si="222"/>
        <v>#N/A</v>
      </c>
      <c r="J2643" s="132" t="e">
        <f t="shared" ca="1" si="223"/>
        <v>#N/A</v>
      </c>
      <c r="N2643" s="132" t="e">
        <f t="shared" ca="1" si="224"/>
        <v>#N/A</v>
      </c>
      <c r="S2643" s="132" t="e">
        <f t="shared" ca="1" si="225"/>
        <v>#N/A</v>
      </c>
    </row>
    <row r="2644" spans="1:21">
      <c r="A2644" s="130">
        <f t="shared" si="226"/>
        <v>45</v>
      </c>
      <c r="E2644" s="130">
        <v>3</v>
      </c>
      <c r="F2644" s="132" t="e">
        <f t="shared" ca="1" si="222"/>
        <v>#N/A</v>
      </c>
      <c r="J2644" s="132" t="e">
        <f t="shared" ca="1" si="223"/>
        <v>#N/A</v>
      </c>
      <c r="N2644" s="132" t="e">
        <f t="shared" ca="1" si="224"/>
        <v>#N/A</v>
      </c>
      <c r="S2644" s="132" t="e">
        <f t="shared" ca="1" si="225"/>
        <v>#N/A</v>
      </c>
    </row>
    <row r="2645" spans="1:21">
      <c r="A2645" s="130">
        <f t="shared" si="226"/>
        <v>45</v>
      </c>
      <c r="E2645" s="130">
        <v>4</v>
      </c>
      <c r="F2645" s="132" t="e">
        <f t="shared" ca="1" si="222"/>
        <v>#N/A</v>
      </c>
      <c r="J2645" s="132" t="e">
        <f t="shared" ca="1" si="223"/>
        <v>#N/A</v>
      </c>
      <c r="N2645" s="132" t="e">
        <f t="shared" ca="1" si="224"/>
        <v>#N/A</v>
      </c>
      <c r="S2645" s="132" t="e">
        <f t="shared" ca="1" si="225"/>
        <v>#N/A</v>
      </c>
    </row>
    <row r="2646" spans="1:21">
      <c r="A2646" s="130">
        <f t="shared" si="226"/>
        <v>45</v>
      </c>
      <c r="E2646" s="130">
        <v>5</v>
      </c>
      <c r="F2646" s="132" t="e">
        <f t="shared" ca="1" si="222"/>
        <v>#N/A</v>
      </c>
      <c r="J2646" s="132" t="e">
        <f t="shared" ca="1" si="223"/>
        <v>#N/A</v>
      </c>
      <c r="N2646" s="132" t="e">
        <f t="shared" ca="1" si="224"/>
        <v>#N/A</v>
      </c>
      <c r="S2646" s="132" t="e">
        <f t="shared" ca="1" si="225"/>
        <v>#N/A</v>
      </c>
    </row>
    <row r="2647" spans="1:21">
      <c r="A2647" s="130">
        <f t="shared" si="226"/>
        <v>45</v>
      </c>
      <c r="E2647" s="130">
        <v>6</v>
      </c>
      <c r="F2647" s="132" t="e">
        <f t="shared" ca="1" si="222"/>
        <v>#N/A</v>
      </c>
      <c r="J2647" s="132" t="e">
        <f t="shared" ca="1" si="223"/>
        <v>#N/A</v>
      </c>
      <c r="N2647" s="132" t="e">
        <f t="shared" ca="1" si="224"/>
        <v>#N/A</v>
      </c>
      <c r="S2647" s="132" t="e">
        <f t="shared" ca="1" si="225"/>
        <v>#N/A</v>
      </c>
    </row>
    <row r="2648" spans="1:21">
      <c r="A2648" s="130">
        <f t="shared" si="226"/>
        <v>45</v>
      </c>
      <c r="E2648" s="130">
        <v>7</v>
      </c>
      <c r="F2648" s="132" t="e">
        <f t="shared" ca="1" si="222"/>
        <v>#N/A</v>
      </c>
      <c r="J2648" s="132" t="e">
        <f t="shared" ca="1" si="223"/>
        <v>#N/A</v>
      </c>
      <c r="N2648" s="132" t="e">
        <f t="shared" ca="1" si="224"/>
        <v>#N/A</v>
      </c>
      <c r="S2648" s="132" t="e">
        <f t="shared" ca="1" si="225"/>
        <v>#N/A</v>
      </c>
    </row>
    <row r="2649" spans="1:21">
      <c r="A2649" s="130">
        <f t="shared" si="226"/>
        <v>45</v>
      </c>
      <c r="E2649" s="130">
        <v>8</v>
      </c>
      <c r="F2649" s="132" t="e">
        <f t="shared" ca="1" si="222"/>
        <v>#N/A</v>
      </c>
      <c r="J2649" s="132" t="e">
        <f t="shared" ca="1" si="223"/>
        <v>#N/A</v>
      </c>
      <c r="N2649" s="132" t="e">
        <f t="shared" ca="1" si="224"/>
        <v>#N/A</v>
      </c>
      <c r="S2649" s="132" t="e">
        <f t="shared" ca="1" si="225"/>
        <v>#N/A</v>
      </c>
    </row>
    <row r="2650" spans="1:21">
      <c r="A2650" s="130">
        <f t="shared" si="226"/>
        <v>45</v>
      </c>
      <c r="E2650" s="130">
        <v>9</v>
      </c>
      <c r="F2650" s="132" t="e">
        <f t="shared" ca="1" si="222"/>
        <v>#N/A</v>
      </c>
      <c r="J2650" s="132" t="e">
        <f t="shared" ca="1" si="223"/>
        <v>#N/A</v>
      </c>
      <c r="N2650" s="132" t="e">
        <f t="shared" ca="1" si="224"/>
        <v>#N/A</v>
      </c>
      <c r="S2650" s="132" t="e">
        <f t="shared" ca="1" si="225"/>
        <v>#N/A</v>
      </c>
    </row>
    <row r="2651" spans="1:21">
      <c r="A2651" s="130">
        <f t="shared" si="226"/>
        <v>45</v>
      </c>
      <c r="E2651" s="130">
        <v>10</v>
      </c>
      <c r="F2651" s="132" t="e">
        <f t="shared" ca="1" si="222"/>
        <v>#N/A</v>
      </c>
      <c r="N2651" s="132" t="e">
        <f t="shared" ca="1" si="224"/>
        <v>#N/A</v>
      </c>
      <c r="S2651" s="132" t="e">
        <f t="shared" ca="1" si="225"/>
        <v>#N/A</v>
      </c>
    </row>
    <row r="2652" spans="1:21">
      <c r="A2652" s="130">
        <f t="shared" si="226"/>
        <v>45</v>
      </c>
      <c r="E2652" s="130">
        <v>11</v>
      </c>
      <c r="F2652" s="132" t="e">
        <f t="shared" ca="1" si="222"/>
        <v>#N/A</v>
      </c>
      <c r="N2652" s="132" t="e">
        <f t="shared" ca="1" si="224"/>
        <v>#N/A</v>
      </c>
      <c r="S2652" s="132" t="e">
        <f t="shared" ca="1" si="225"/>
        <v>#N/A</v>
      </c>
    </row>
    <row r="2653" spans="1:21">
      <c r="A2653" s="130">
        <f t="shared" si="226"/>
        <v>45</v>
      </c>
      <c r="E2653" s="130">
        <v>12</v>
      </c>
      <c r="F2653" s="132" t="e">
        <f t="shared" ca="1" si="222"/>
        <v>#N/A</v>
      </c>
      <c r="N2653" s="132" t="e">
        <f t="shared" ca="1" si="224"/>
        <v>#N/A</v>
      </c>
      <c r="S2653" s="132" t="e">
        <f t="shared" ca="1" si="225"/>
        <v>#N/A</v>
      </c>
    </row>
    <row r="2654" spans="1:21">
      <c r="A2654" s="130">
        <f t="shared" si="226"/>
        <v>45</v>
      </c>
      <c r="E2654" s="130">
        <v>13</v>
      </c>
      <c r="F2654" s="132" t="e">
        <f t="shared" ca="1" si="222"/>
        <v>#N/A</v>
      </c>
      <c r="N2654" s="132" t="e">
        <f t="shared" ca="1" si="224"/>
        <v>#N/A</v>
      </c>
      <c r="S2654" s="132" t="e">
        <f t="shared" ca="1" si="225"/>
        <v>#N/A</v>
      </c>
    </row>
    <row r="2655" spans="1:21">
      <c r="A2655" s="130">
        <f t="shared" si="226"/>
        <v>45</v>
      </c>
      <c r="E2655" s="130">
        <v>14</v>
      </c>
      <c r="F2655" s="132" t="e">
        <f t="shared" ca="1" si="222"/>
        <v>#N/A</v>
      </c>
      <c r="N2655" s="132" t="e">
        <f t="shared" ca="1" si="224"/>
        <v>#N/A</v>
      </c>
      <c r="S2655" s="132" t="e">
        <f t="shared" ca="1" si="225"/>
        <v>#N/A</v>
      </c>
    </row>
    <row r="2656" spans="1:21">
      <c r="A2656" s="130">
        <f t="shared" si="226"/>
        <v>45</v>
      </c>
      <c r="E2656" s="130">
        <v>15</v>
      </c>
      <c r="F2656" s="132" t="e">
        <f t="shared" ca="1" si="222"/>
        <v>#N/A</v>
      </c>
      <c r="N2656" s="132" t="e">
        <f t="shared" ca="1" si="224"/>
        <v>#N/A</v>
      </c>
      <c r="S2656" s="132" t="e">
        <f t="shared" ca="1" si="225"/>
        <v>#N/A</v>
      </c>
    </row>
    <row r="2657" spans="1:19">
      <c r="A2657" s="130">
        <f t="shared" si="226"/>
        <v>45</v>
      </c>
      <c r="E2657" s="130">
        <v>16</v>
      </c>
      <c r="F2657" s="132" t="e">
        <f t="shared" ca="1" si="222"/>
        <v>#N/A</v>
      </c>
      <c r="N2657" s="132" t="e">
        <f t="shared" ca="1" si="224"/>
        <v>#N/A</v>
      </c>
      <c r="S2657" s="132" t="e">
        <f t="shared" ca="1" si="225"/>
        <v>#N/A</v>
      </c>
    </row>
    <row r="2658" spans="1:19">
      <c r="A2658" s="130">
        <f t="shared" si="226"/>
        <v>45</v>
      </c>
      <c r="E2658" s="130">
        <v>17</v>
      </c>
      <c r="F2658" s="132" t="e">
        <f t="shared" ca="1" si="222"/>
        <v>#N/A</v>
      </c>
      <c r="N2658" s="132" t="e">
        <f t="shared" ca="1" si="224"/>
        <v>#N/A</v>
      </c>
      <c r="S2658" s="132" t="e">
        <f t="shared" ca="1" si="225"/>
        <v>#N/A</v>
      </c>
    </row>
    <row r="2659" spans="1:19">
      <c r="A2659" s="130">
        <f t="shared" si="226"/>
        <v>45</v>
      </c>
      <c r="E2659" s="130">
        <v>18</v>
      </c>
      <c r="F2659" s="132" t="e">
        <f t="shared" ca="1" si="222"/>
        <v>#N/A</v>
      </c>
      <c r="N2659" s="132" t="e">
        <f t="shared" ca="1" si="224"/>
        <v>#N/A</v>
      </c>
      <c r="S2659" s="132" t="e">
        <f t="shared" ca="1" si="225"/>
        <v>#N/A</v>
      </c>
    </row>
    <row r="2660" spans="1:19">
      <c r="A2660" s="130">
        <f t="shared" si="226"/>
        <v>45</v>
      </c>
      <c r="E2660" s="130">
        <v>19</v>
      </c>
      <c r="F2660" s="132" t="e">
        <f t="shared" ca="1" si="222"/>
        <v>#N/A</v>
      </c>
      <c r="N2660" s="132" t="e">
        <f t="shared" ca="1" si="224"/>
        <v>#N/A</v>
      </c>
      <c r="S2660" s="132" t="e">
        <f t="shared" ca="1" si="225"/>
        <v>#N/A</v>
      </c>
    </row>
    <row r="2661" spans="1:19">
      <c r="A2661" s="130">
        <f t="shared" si="226"/>
        <v>45</v>
      </c>
      <c r="E2661" s="130">
        <v>20</v>
      </c>
      <c r="F2661" s="132" t="e">
        <f t="shared" ca="1" si="222"/>
        <v>#N/A</v>
      </c>
      <c r="N2661" s="132" t="e">
        <f t="shared" ca="1" si="224"/>
        <v>#N/A</v>
      </c>
      <c r="S2661" s="132" t="e">
        <f t="shared" ca="1" si="225"/>
        <v>#N/A</v>
      </c>
    </row>
    <row r="2662" spans="1:19">
      <c r="A2662" s="130">
        <f t="shared" si="226"/>
        <v>45</v>
      </c>
      <c r="E2662" s="130">
        <v>21</v>
      </c>
      <c r="F2662" s="132" t="e">
        <f t="shared" ca="1" si="222"/>
        <v>#N/A</v>
      </c>
      <c r="N2662" s="132" t="e">
        <f t="shared" ca="1" si="224"/>
        <v>#N/A</v>
      </c>
      <c r="S2662" s="132" t="e">
        <f t="shared" ca="1" si="225"/>
        <v>#N/A</v>
      </c>
    </row>
    <row r="2663" spans="1:19">
      <c r="A2663" s="130">
        <f t="shared" si="226"/>
        <v>45</v>
      </c>
      <c r="E2663" s="130">
        <v>22</v>
      </c>
      <c r="F2663" s="132" t="e">
        <f t="shared" ca="1" si="222"/>
        <v>#N/A</v>
      </c>
      <c r="N2663" s="132" t="e">
        <f t="shared" ca="1" si="224"/>
        <v>#N/A</v>
      </c>
      <c r="S2663" s="132" t="e">
        <f t="shared" ca="1" si="225"/>
        <v>#N/A</v>
      </c>
    </row>
    <row r="2664" spans="1:19">
      <c r="A2664" s="130">
        <f t="shared" si="226"/>
        <v>45</v>
      </c>
      <c r="E2664" s="130">
        <v>23</v>
      </c>
      <c r="F2664" s="132" t="e">
        <f t="shared" ca="1" si="222"/>
        <v>#N/A</v>
      </c>
      <c r="N2664" s="132" t="e">
        <f t="shared" ca="1" si="224"/>
        <v>#N/A</v>
      </c>
      <c r="S2664" s="132" t="e">
        <f t="shared" ca="1" si="225"/>
        <v>#N/A</v>
      </c>
    </row>
    <row r="2665" spans="1:19">
      <c r="A2665" s="130">
        <f t="shared" si="226"/>
        <v>45</v>
      </c>
      <c r="E2665" s="130">
        <v>24</v>
      </c>
      <c r="S2665" s="132" t="e">
        <f t="shared" ca="1" si="225"/>
        <v>#N/A</v>
      </c>
    </row>
    <row r="2666" spans="1:19">
      <c r="A2666" s="130">
        <f t="shared" si="226"/>
        <v>45</v>
      </c>
      <c r="E2666" s="130">
        <v>25</v>
      </c>
      <c r="S2666" s="132" t="e">
        <f t="shared" ca="1" si="225"/>
        <v>#N/A</v>
      </c>
    </row>
    <row r="2667" spans="1:19">
      <c r="A2667" s="130">
        <f t="shared" si="226"/>
        <v>45</v>
      </c>
      <c r="E2667" s="130">
        <v>26</v>
      </c>
      <c r="S2667" s="132" t="e">
        <f t="shared" ca="1" si="225"/>
        <v>#N/A</v>
      </c>
    </row>
    <row r="2668" spans="1:19">
      <c r="A2668" s="130">
        <f t="shared" si="226"/>
        <v>45</v>
      </c>
      <c r="E2668" s="130">
        <v>27</v>
      </c>
      <c r="S2668" s="132" t="e">
        <f t="shared" ca="1" si="225"/>
        <v>#N/A</v>
      </c>
    </row>
    <row r="2669" spans="1:19">
      <c r="A2669" s="130">
        <f t="shared" si="226"/>
        <v>45</v>
      </c>
      <c r="E2669" s="130">
        <v>28</v>
      </c>
      <c r="S2669" s="132" t="e">
        <f t="shared" ca="1" si="225"/>
        <v>#N/A</v>
      </c>
    </row>
    <row r="2670" spans="1:19">
      <c r="A2670" s="130">
        <f t="shared" si="226"/>
        <v>45</v>
      </c>
      <c r="E2670" s="130">
        <v>29</v>
      </c>
      <c r="S2670" s="132" t="e">
        <f t="shared" ca="1" si="225"/>
        <v>#N/A</v>
      </c>
    </row>
    <row r="2671" spans="1:19">
      <c r="A2671" s="130">
        <f t="shared" si="226"/>
        <v>45</v>
      </c>
      <c r="E2671" s="130">
        <v>30</v>
      </c>
      <c r="S2671" s="132" t="e">
        <f t="shared" ca="1" si="225"/>
        <v>#N/A</v>
      </c>
    </row>
    <row r="2672" spans="1:19">
      <c r="A2672" s="130">
        <f t="shared" si="226"/>
        <v>45</v>
      </c>
      <c r="E2672" s="130">
        <v>31</v>
      </c>
      <c r="S2672" s="132" t="e">
        <f t="shared" ca="1" si="225"/>
        <v>#N/A</v>
      </c>
    </row>
    <row r="2673" spans="1:19">
      <c r="A2673" s="130">
        <f t="shared" si="226"/>
        <v>45</v>
      </c>
      <c r="E2673" s="130">
        <v>32</v>
      </c>
      <c r="S2673" s="132" t="e">
        <f t="shared" ca="1" si="225"/>
        <v>#N/A</v>
      </c>
    </row>
    <row r="2674" spans="1:19">
      <c r="A2674" s="130">
        <f t="shared" si="226"/>
        <v>45</v>
      </c>
      <c r="E2674" s="130">
        <v>33</v>
      </c>
      <c r="S2674" s="132" t="e">
        <f t="shared" ca="1" si="225"/>
        <v>#N/A</v>
      </c>
    </row>
    <row r="2675" spans="1:19">
      <c r="A2675" s="130">
        <f t="shared" si="226"/>
        <v>45</v>
      </c>
      <c r="E2675" s="130">
        <v>34</v>
      </c>
      <c r="S2675" s="132" t="e">
        <f t="shared" ca="1" si="225"/>
        <v>#N/A</v>
      </c>
    </row>
    <row r="2676" spans="1:19">
      <c r="A2676" s="130">
        <f t="shared" si="226"/>
        <v>45</v>
      </c>
      <c r="E2676" s="130">
        <v>35</v>
      </c>
      <c r="S2676" s="132" t="e">
        <f t="shared" ca="1" si="225"/>
        <v>#N/A</v>
      </c>
    </row>
    <row r="2677" spans="1:19">
      <c r="A2677" s="130">
        <f t="shared" si="226"/>
        <v>45</v>
      </c>
      <c r="E2677" s="130">
        <v>36</v>
      </c>
      <c r="S2677" s="132" t="e">
        <f t="shared" ca="1" si="225"/>
        <v>#N/A</v>
      </c>
    </row>
    <row r="2678" spans="1:19">
      <c r="A2678" s="130">
        <f t="shared" si="226"/>
        <v>45</v>
      </c>
      <c r="E2678" s="130">
        <v>37</v>
      </c>
      <c r="S2678" s="132" t="e">
        <f t="shared" ca="1" si="225"/>
        <v>#N/A</v>
      </c>
    </row>
    <row r="2679" spans="1:19">
      <c r="A2679" s="130">
        <f t="shared" si="226"/>
        <v>45</v>
      </c>
      <c r="E2679" s="130">
        <v>38</v>
      </c>
      <c r="S2679" s="132" t="e">
        <f t="shared" ca="1" si="225"/>
        <v>#N/A</v>
      </c>
    </row>
    <row r="2680" spans="1:19">
      <c r="A2680" s="130">
        <f t="shared" si="226"/>
        <v>45</v>
      </c>
      <c r="E2680" s="130">
        <v>39</v>
      </c>
      <c r="S2680" s="132" t="e">
        <f t="shared" ca="1" si="225"/>
        <v>#N/A</v>
      </c>
    </row>
    <row r="2681" spans="1:19">
      <c r="A2681" s="130">
        <f t="shared" si="226"/>
        <v>45</v>
      </c>
      <c r="E2681" s="130">
        <v>40</v>
      </c>
      <c r="S2681" s="132" t="e">
        <f t="shared" ca="1" si="225"/>
        <v>#N/A</v>
      </c>
    </row>
    <row r="2682" spans="1:19">
      <c r="A2682" s="130">
        <f t="shared" si="226"/>
        <v>45</v>
      </c>
      <c r="E2682" s="130">
        <v>41</v>
      </c>
      <c r="S2682" s="132" t="e">
        <f t="shared" ca="1" si="225"/>
        <v>#N/A</v>
      </c>
    </row>
    <row r="2683" spans="1:19">
      <c r="A2683" s="130">
        <f t="shared" si="226"/>
        <v>45</v>
      </c>
      <c r="E2683" s="130">
        <v>42</v>
      </c>
      <c r="S2683" s="132" t="e">
        <f t="shared" ca="1" si="225"/>
        <v>#N/A</v>
      </c>
    </row>
    <row r="2684" spans="1:19">
      <c r="A2684" s="130">
        <f t="shared" si="226"/>
        <v>45</v>
      </c>
      <c r="E2684" s="130">
        <v>43</v>
      </c>
      <c r="S2684" s="132" t="e">
        <f t="shared" ca="1" si="225"/>
        <v>#N/A</v>
      </c>
    </row>
    <row r="2685" spans="1:19">
      <c r="A2685" s="130">
        <f t="shared" si="226"/>
        <v>45</v>
      </c>
      <c r="E2685" s="130">
        <v>44</v>
      </c>
      <c r="S2685" s="132" t="e">
        <f t="shared" ca="1" si="225"/>
        <v>#N/A</v>
      </c>
    </row>
    <row r="2686" spans="1:19">
      <c r="A2686" s="130">
        <f t="shared" si="226"/>
        <v>45</v>
      </c>
      <c r="E2686" s="130">
        <v>45</v>
      </c>
      <c r="S2686" s="132" t="e">
        <f t="shared" ca="1" si="225"/>
        <v>#N/A</v>
      </c>
    </row>
    <row r="2687" spans="1:19">
      <c r="A2687" s="130">
        <f t="shared" si="226"/>
        <v>45</v>
      </c>
      <c r="E2687" s="130">
        <v>46</v>
      </c>
      <c r="S2687" s="132" t="e">
        <f t="shared" ca="1" si="225"/>
        <v>#N/A</v>
      </c>
    </row>
    <row r="2688" spans="1:19">
      <c r="A2688" s="130">
        <f t="shared" si="226"/>
        <v>45</v>
      </c>
      <c r="E2688" s="130">
        <v>47</v>
      </c>
      <c r="S2688" s="132" t="e">
        <f t="shared" ca="1" si="225"/>
        <v>#N/A</v>
      </c>
    </row>
    <row r="2689" spans="1:21">
      <c r="A2689" s="130">
        <f t="shared" si="226"/>
        <v>45</v>
      </c>
      <c r="E2689" s="130">
        <v>48</v>
      </c>
      <c r="S2689" s="132" t="e">
        <f t="shared" ca="1" si="225"/>
        <v>#N/A</v>
      </c>
    </row>
    <row r="2690" spans="1:21">
      <c r="A2690" s="130">
        <f t="shared" si="226"/>
        <v>45</v>
      </c>
      <c r="E2690" s="130">
        <v>49</v>
      </c>
      <c r="S2690" s="132" t="e">
        <f t="shared" ca="1" si="225"/>
        <v>#N/A</v>
      </c>
    </row>
    <row r="2691" spans="1:21">
      <c r="A2691" s="130">
        <f t="shared" si="226"/>
        <v>45</v>
      </c>
      <c r="E2691" s="130">
        <v>50</v>
      </c>
      <c r="S2691" s="132" t="e">
        <f t="shared" ca="1" si="225"/>
        <v>#N/A</v>
      </c>
    </row>
    <row r="2692" spans="1:21">
      <c r="A2692" s="130">
        <f t="shared" si="226"/>
        <v>45</v>
      </c>
      <c r="E2692" s="130">
        <v>51</v>
      </c>
      <c r="S2692" s="132" t="e">
        <f t="shared" ca="1" si="225"/>
        <v>#N/A</v>
      </c>
    </row>
    <row r="2693" spans="1:21">
      <c r="A2693" s="130">
        <f t="shared" si="226"/>
        <v>45</v>
      </c>
      <c r="E2693" s="130">
        <v>52</v>
      </c>
      <c r="S2693" s="132" t="e">
        <f t="shared" ca="1" si="225"/>
        <v>#N/A</v>
      </c>
    </row>
    <row r="2702" spans="1:21">
      <c r="A2702" s="130">
        <f>(ROW()+58)/60</f>
        <v>46</v>
      </c>
      <c r="B2702" s="131">
        <f ca="1">INDIRECT("select!E"&amp;TEXT($B$1+A2702,"#"))</f>
        <v>0</v>
      </c>
      <c r="C2702" s="130" t="e">
        <f ca="1">VLOOKUP(B2702,$A$3181:$D$3190,4,0)</f>
        <v>#N/A</v>
      </c>
      <c r="D2702" s="130" t="e">
        <f ca="1">VLOOKUP(B2702,$A$3181:$D$3190,3,0)</f>
        <v>#N/A</v>
      </c>
      <c r="E2702" s="130">
        <v>1</v>
      </c>
      <c r="F2702" s="132" t="e">
        <f t="shared" ref="F2702:F2724" ca="1" si="227">IF(E2702&lt;=INDIRECT("D$"&amp;TEXT(ROW()-E2702+1,"#")),INDIRECT("E$"&amp;TEXT($F$1+INDIRECT("C$"&amp;TEXT(ROW()-E2702+1,"#"))+E2702-1,"#")),"")</f>
        <v>#N/A</v>
      </c>
      <c r="G2702" s="131">
        <f ca="1">INDIRECT("select!G"&amp;TEXT($B$1+A2702,"#"))</f>
        <v>0</v>
      </c>
      <c r="H2702" s="130" t="e">
        <f ca="1">VLOOKUP(G2702,E$3181:G$3219,3,0)</f>
        <v>#N/A</v>
      </c>
      <c r="I2702" s="130" t="e">
        <f ca="1">VLOOKUP(G2702,E$3181:G$3219,2,0)</f>
        <v>#N/A</v>
      </c>
      <c r="J2702" s="132" t="e">
        <f t="shared" ref="J2702:J2710" ca="1" si="228">IF(E2702&lt;=INDIRECT("I$"&amp;TEXT(ROW()-E2702+1,"#")),INDIRECT("H$"&amp;TEXT($F$1+INDIRECT("H$"&amp;TEXT(ROW()-E2702+1,"#"))+E2702-1,"#")),"")</f>
        <v>#N/A</v>
      </c>
      <c r="K2702" s="133">
        <f ca="1">INDIRECT("select!H"&amp;TEXT($B$1+A2702,"#"))</f>
        <v>0</v>
      </c>
      <c r="L2702" s="130" t="e">
        <f ca="1">VLOOKUP(K2702,H$3181:J$3287,3,0)</f>
        <v>#N/A</v>
      </c>
      <c r="M2702" s="130" t="e">
        <f ca="1">VLOOKUP(K2702,H$3181:J$3287,2,0)</f>
        <v>#N/A</v>
      </c>
      <c r="N2702" s="132" t="e">
        <f t="shared" ref="N2702:N2724" ca="1" si="229">IF(E2702&lt;=INDIRECT("M$"&amp;TEXT(ROW()-E2702+1,"#")),INDIRECT("K$"&amp;TEXT($F$1+INDIRECT("L$"&amp;TEXT(ROW()-E2702+1,"#"))+E2702-1,"#")),"")</f>
        <v>#N/A</v>
      </c>
      <c r="O2702" s="133">
        <f ca="1">INDIRECT("select!I"&amp;TEXT($B$1+A2702,"#"))</f>
        <v>0</v>
      </c>
      <c r="Q2702" s="130" t="e">
        <f ca="1">VLOOKUP(O2702,K$3181:O$3570,5,0)</f>
        <v>#N/A</v>
      </c>
      <c r="R2702" s="130" t="e">
        <f ca="1">VLOOKUP(O2702,K$3181:O$3570,4,0)</f>
        <v>#N/A</v>
      </c>
      <c r="S2702" s="132" t="e">
        <f t="shared" ref="S2702:S2753" ca="1" si="230">IF(E2702&lt;=INDIRECT("R$"&amp;TEXT(ROW()-E2702+1,"#")),INDIRECT("P$"&amp;TEXT($F$1+INDIRECT("Q$"&amp;TEXT(ROW()-E2702+1,"#"))+E2702-1,"#")),"")</f>
        <v>#N/A</v>
      </c>
      <c r="T2702" s="130" t="str">
        <f ca="1">IFERROR(VLOOKUP(O2702,K$3181:O$3570,2,0),"")</f>
        <v/>
      </c>
      <c r="U2702">
        <f ca="1">IFERROR(VLOOKUP(O2702,K$3181:O$3570,3,0),0)</f>
        <v>0</v>
      </c>
    </row>
    <row r="2703" spans="1:21">
      <c r="A2703" s="130">
        <f t="shared" ref="A2703:A2753" si="231">A2702</f>
        <v>46</v>
      </c>
      <c r="E2703" s="130">
        <v>2</v>
      </c>
      <c r="F2703" s="132" t="e">
        <f t="shared" ca="1" si="227"/>
        <v>#N/A</v>
      </c>
      <c r="J2703" s="132" t="e">
        <f t="shared" ca="1" si="228"/>
        <v>#N/A</v>
      </c>
      <c r="N2703" s="132" t="e">
        <f t="shared" ca="1" si="229"/>
        <v>#N/A</v>
      </c>
      <c r="S2703" s="132" t="e">
        <f t="shared" ca="1" si="230"/>
        <v>#N/A</v>
      </c>
    </row>
    <row r="2704" spans="1:21">
      <c r="A2704" s="130">
        <f t="shared" si="231"/>
        <v>46</v>
      </c>
      <c r="E2704" s="130">
        <v>3</v>
      </c>
      <c r="F2704" s="132" t="e">
        <f t="shared" ca="1" si="227"/>
        <v>#N/A</v>
      </c>
      <c r="J2704" s="132" t="e">
        <f t="shared" ca="1" si="228"/>
        <v>#N/A</v>
      </c>
      <c r="N2704" s="132" t="e">
        <f t="shared" ca="1" si="229"/>
        <v>#N/A</v>
      </c>
      <c r="S2704" s="132" t="e">
        <f t="shared" ca="1" si="230"/>
        <v>#N/A</v>
      </c>
    </row>
    <row r="2705" spans="1:19">
      <c r="A2705" s="130">
        <f t="shared" si="231"/>
        <v>46</v>
      </c>
      <c r="E2705" s="130">
        <v>4</v>
      </c>
      <c r="F2705" s="132" t="e">
        <f t="shared" ca="1" si="227"/>
        <v>#N/A</v>
      </c>
      <c r="J2705" s="132" t="e">
        <f t="shared" ca="1" si="228"/>
        <v>#N/A</v>
      </c>
      <c r="N2705" s="132" t="e">
        <f t="shared" ca="1" si="229"/>
        <v>#N/A</v>
      </c>
      <c r="S2705" s="132" t="e">
        <f t="shared" ca="1" si="230"/>
        <v>#N/A</v>
      </c>
    </row>
    <row r="2706" spans="1:19">
      <c r="A2706" s="130">
        <f t="shared" si="231"/>
        <v>46</v>
      </c>
      <c r="E2706" s="130">
        <v>5</v>
      </c>
      <c r="F2706" s="132" t="e">
        <f t="shared" ca="1" si="227"/>
        <v>#N/A</v>
      </c>
      <c r="J2706" s="132" t="e">
        <f t="shared" ca="1" si="228"/>
        <v>#N/A</v>
      </c>
      <c r="N2706" s="132" t="e">
        <f t="shared" ca="1" si="229"/>
        <v>#N/A</v>
      </c>
      <c r="S2706" s="132" t="e">
        <f t="shared" ca="1" si="230"/>
        <v>#N/A</v>
      </c>
    </row>
    <row r="2707" spans="1:19">
      <c r="A2707" s="130">
        <f t="shared" si="231"/>
        <v>46</v>
      </c>
      <c r="E2707" s="130">
        <v>6</v>
      </c>
      <c r="F2707" s="132" t="e">
        <f t="shared" ca="1" si="227"/>
        <v>#N/A</v>
      </c>
      <c r="J2707" s="132" t="e">
        <f t="shared" ca="1" si="228"/>
        <v>#N/A</v>
      </c>
      <c r="N2707" s="132" t="e">
        <f t="shared" ca="1" si="229"/>
        <v>#N/A</v>
      </c>
      <c r="S2707" s="132" t="e">
        <f t="shared" ca="1" si="230"/>
        <v>#N/A</v>
      </c>
    </row>
    <row r="2708" spans="1:19">
      <c r="A2708" s="130">
        <f t="shared" si="231"/>
        <v>46</v>
      </c>
      <c r="E2708" s="130">
        <v>7</v>
      </c>
      <c r="F2708" s="132" t="e">
        <f t="shared" ca="1" si="227"/>
        <v>#N/A</v>
      </c>
      <c r="J2708" s="132" t="e">
        <f t="shared" ca="1" si="228"/>
        <v>#N/A</v>
      </c>
      <c r="N2708" s="132" t="e">
        <f t="shared" ca="1" si="229"/>
        <v>#N/A</v>
      </c>
      <c r="S2708" s="132" t="e">
        <f t="shared" ca="1" si="230"/>
        <v>#N/A</v>
      </c>
    </row>
    <row r="2709" spans="1:19">
      <c r="A2709" s="130">
        <f t="shared" si="231"/>
        <v>46</v>
      </c>
      <c r="E2709" s="130">
        <v>8</v>
      </c>
      <c r="F2709" s="132" t="e">
        <f t="shared" ca="1" si="227"/>
        <v>#N/A</v>
      </c>
      <c r="J2709" s="132" t="e">
        <f t="shared" ca="1" si="228"/>
        <v>#N/A</v>
      </c>
      <c r="N2709" s="132" t="e">
        <f t="shared" ca="1" si="229"/>
        <v>#N/A</v>
      </c>
      <c r="S2709" s="132" t="e">
        <f t="shared" ca="1" si="230"/>
        <v>#N/A</v>
      </c>
    </row>
    <row r="2710" spans="1:19">
      <c r="A2710" s="130">
        <f t="shared" si="231"/>
        <v>46</v>
      </c>
      <c r="E2710" s="130">
        <v>9</v>
      </c>
      <c r="F2710" s="132" t="e">
        <f t="shared" ca="1" si="227"/>
        <v>#N/A</v>
      </c>
      <c r="J2710" s="132" t="e">
        <f t="shared" ca="1" si="228"/>
        <v>#N/A</v>
      </c>
      <c r="N2710" s="132" t="e">
        <f t="shared" ca="1" si="229"/>
        <v>#N/A</v>
      </c>
      <c r="S2710" s="132" t="e">
        <f t="shared" ca="1" si="230"/>
        <v>#N/A</v>
      </c>
    </row>
    <row r="2711" spans="1:19">
      <c r="A2711" s="130">
        <f t="shared" si="231"/>
        <v>46</v>
      </c>
      <c r="E2711" s="130">
        <v>10</v>
      </c>
      <c r="F2711" s="132" t="e">
        <f t="shared" ca="1" si="227"/>
        <v>#N/A</v>
      </c>
      <c r="N2711" s="132" t="e">
        <f t="shared" ca="1" si="229"/>
        <v>#N/A</v>
      </c>
      <c r="S2711" s="132" t="e">
        <f t="shared" ca="1" si="230"/>
        <v>#N/A</v>
      </c>
    </row>
    <row r="2712" spans="1:19">
      <c r="A2712" s="130">
        <f t="shared" si="231"/>
        <v>46</v>
      </c>
      <c r="E2712" s="130">
        <v>11</v>
      </c>
      <c r="F2712" s="132" t="e">
        <f t="shared" ca="1" si="227"/>
        <v>#N/A</v>
      </c>
      <c r="N2712" s="132" t="e">
        <f t="shared" ca="1" si="229"/>
        <v>#N/A</v>
      </c>
      <c r="S2712" s="132" t="e">
        <f t="shared" ca="1" si="230"/>
        <v>#N/A</v>
      </c>
    </row>
    <row r="2713" spans="1:19">
      <c r="A2713" s="130">
        <f t="shared" si="231"/>
        <v>46</v>
      </c>
      <c r="E2713" s="130">
        <v>12</v>
      </c>
      <c r="F2713" s="132" t="e">
        <f t="shared" ca="1" si="227"/>
        <v>#N/A</v>
      </c>
      <c r="N2713" s="132" t="e">
        <f t="shared" ca="1" si="229"/>
        <v>#N/A</v>
      </c>
      <c r="S2713" s="132" t="e">
        <f t="shared" ca="1" si="230"/>
        <v>#N/A</v>
      </c>
    </row>
    <row r="2714" spans="1:19">
      <c r="A2714" s="130">
        <f t="shared" si="231"/>
        <v>46</v>
      </c>
      <c r="E2714" s="130">
        <v>13</v>
      </c>
      <c r="F2714" s="132" t="e">
        <f t="shared" ca="1" si="227"/>
        <v>#N/A</v>
      </c>
      <c r="N2714" s="132" t="e">
        <f t="shared" ca="1" si="229"/>
        <v>#N/A</v>
      </c>
      <c r="S2714" s="132" t="e">
        <f t="shared" ca="1" si="230"/>
        <v>#N/A</v>
      </c>
    </row>
    <row r="2715" spans="1:19">
      <c r="A2715" s="130">
        <f t="shared" si="231"/>
        <v>46</v>
      </c>
      <c r="E2715" s="130">
        <v>14</v>
      </c>
      <c r="F2715" s="132" t="e">
        <f t="shared" ca="1" si="227"/>
        <v>#N/A</v>
      </c>
      <c r="N2715" s="132" t="e">
        <f t="shared" ca="1" si="229"/>
        <v>#N/A</v>
      </c>
      <c r="S2715" s="132" t="e">
        <f t="shared" ca="1" si="230"/>
        <v>#N/A</v>
      </c>
    </row>
    <row r="2716" spans="1:19">
      <c r="A2716" s="130">
        <f t="shared" si="231"/>
        <v>46</v>
      </c>
      <c r="E2716" s="130">
        <v>15</v>
      </c>
      <c r="F2716" s="132" t="e">
        <f t="shared" ca="1" si="227"/>
        <v>#N/A</v>
      </c>
      <c r="N2716" s="132" t="e">
        <f t="shared" ca="1" si="229"/>
        <v>#N/A</v>
      </c>
      <c r="S2716" s="132" t="e">
        <f t="shared" ca="1" si="230"/>
        <v>#N/A</v>
      </c>
    </row>
    <row r="2717" spans="1:19">
      <c r="A2717" s="130">
        <f t="shared" si="231"/>
        <v>46</v>
      </c>
      <c r="E2717" s="130">
        <v>16</v>
      </c>
      <c r="F2717" s="132" t="e">
        <f t="shared" ca="1" si="227"/>
        <v>#N/A</v>
      </c>
      <c r="N2717" s="132" t="e">
        <f t="shared" ca="1" si="229"/>
        <v>#N/A</v>
      </c>
      <c r="S2717" s="132" t="e">
        <f t="shared" ca="1" si="230"/>
        <v>#N/A</v>
      </c>
    </row>
    <row r="2718" spans="1:19">
      <c r="A2718" s="130">
        <f t="shared" si="231"/>
        <v>46</v>
      </c>
      <c r="E2718" s="130">
        <v>17</v>
      </c>
      <c r="F2718" s="132" t="e">
        <f t="shared" ca="1" si="227"/>
        <v>#N/A</v>
      </c>
      <c r="N2718" s="132" t="e">
        <f t="shared" ca="1" si="229"/>
        <v>#N/A</v>
      </c>
      <c r="S2718" s="132" t="e">
        <f t="shared" ca="1" si="230"/>
        <v>#N/A</v>
      </c>
    </row>
    <row r="2719" spans="1:19">
      <c r="A2719" s="130">
        <f t="shared" si="231"/>
        <v>46</v>
      </c>
      <c r="E2719" s="130">
        <v>18</v>
      </c>
      <c r="F2719" s="132" t="e">
        <f t="shared" ca="1" si="227"/>
        <v>#N/A</v>
      </c>
      <c r="N2719" s="132" t="e">
        <f t="shared" ca="1" si="229"/>
        <v>#N/A</v>
      </c>
      <c r="S2719" s="132" t="e">
        <f t="shared" ca="1" si="230"/>
        <v>#N/A</v>
      </c>
    </row>
    <row r="2720" spans="1:19">
      <c r="A2720" s="130">
        <f t="shared" si="231"/>
        <v>46</v>
      </c>
      <c r="E2720" s="130">
        <v>19</v>
      </c>
      <c r="F2720" s="132" t="e">
        <f t="shared" ca="1" si="227"/>
        <v>#N/A</v>
      </c>
      <c r="N2720" s="132" t="e">
        <f t="shared" ca="1" si="229"/>
        <v>#N/A</v>
      </c>
      <c r="S2720" s="132" t="e">
        <f t="shared" ca="1" si="230"/>
        <v>#N/A</v>
      </c>
    </row>
    <row r="2721" spans="1:19">
      <c r="A2721" s="130">
        <f t="shared" si="231"/>
        <v>46</v>
      </c>
      <c r="E2721" s="130">
        <v>20</v>
      </c>
      <c r="F2721" s="132" t="e">
        <f t="shared" ca="1" si="227"/>
        <v>#N/A</v>
      </c>
      <c r="N2721" s="132" t="e">
        <f t="shared" ca="1" si="229"/>
        <v>#N/A</v>
      </c>
      <c r="S2721" s="132" t="e">
        <f t="shared" ca="1" si="230"/>
        <v>#N/A</v>
      </c>
    </row>
    <row r="2722" spans="1:19">
      <c r="A2722" s="130">
        <f t="shared" si="231"/>
        <v>46</v>
      </c>
      <c r="E2722" s="130">
        <v>21</v>
      </c>
      <c r="F2722" s="132" t="e">
        <f t="shared" ca="1" si="227"/>
        <v>#N/A</v>
      </c>
      <c r="N2722" s="132" t="e">
        <f t="shared" ca="1" si="229"/>
        <v>#N/A</v>
      </c>
      <c r="S2722" s="132" t="e">
        <f t="shared" ca="1" si="230"/>
        <v>#N/A</v>
      </c>
    </row>
    <row r="2723" spans="1:19">
      <c r="A2723" s="130">
        <f t="shared" si="231"/>
        <v>46</v>
      </c>
      <c r="E2723" s="130">
        <v>22</v>
      </c>
      <c r="F2723" s="132" t="e">
        <f t="shared" ca="1" si="227"/>
        <v>#N/A</v>
      </c>
      <c r="N2723" s="132" t="e">
        <f t="shared" ca="1" si="229"/>
        <v>#N/A</v>
      </c>
      <c r="S2723" s="132" t="e">
        <f t="shared" ca="1" si="230"/>
        <v>#N/A</v>
      </c>
    </row>
    <row r="2724" spans="1:19">
      <c r="A2724" s="130">
        <f t="shared" si="231"/>
        <v>46</v>
      </c>
      <c r="E2724" s="130">
        <v>23</v>
      </c>
      <c r="F2724" s="132" t="e">
        <f t="shared" ca="1" si="227"/>
        <v>#N/A</v>
      </c>
      <c r="N2724" s="132" t="e">
        <f t="shared" ca="1" si="229"/>
        <v>#N/A</v>
      </c>
      <c r="S2724" s="132" t="e">
        <f t="shared" ca="1" si="230"/>
        <v>#N/A</v>
      </c>
    </row>
    <row r="2725" spans="1:19">
      <c r="A2725" s="130">
        <f t="shared" si="231"/>
        <v>46</v>
      </c>
      <c r="E2725" s="130">
        <v>24</v>
      </c>
      <c r="S2725" s="132" t="e">
        <f t="shared" ca="1" si="230"/>
        <v>#N/A</v>
      </c>
    </row>
    <row r="2726" spans="1:19">
      <c r="A2726" s="130">
        <f t="shared" si="231"/>
        <v>46</v>
      </c>
      <c r="E2726" s="130">
        <v>25</v>
      </c>
      <c r="S2726" s="132" t="e">
        <f t="shared" ca="1" si="230"/>
        <v>#N/A</v>
      </c>
    </row>
    <row r="2727" spans="1:19">
      <c r="A2727" s="130">
        <f t="shared" si="231"/>
        <v>46</v>
      </c>
      <c r="E2727" s="130">
        <v>26</v>
      </c>
      <c r="S2727" s="132" t="e">
        <f t="shared" ca="1" si="230"/>
        <v>#N/A</v>
      </c>
    </row>
    <row r="2728" spans="1:19">
      <c r="A2728" s="130">
        <f t="shared" si="231"/>
        <v>46</v>
      </c>
      <c r="E2728" s="130">
        <v>27</v>
      </c>
      <c r="S2728" s="132" t="e">
        <f t="shared" ca="1" si="230"/>
        <v>#N/A</v>
      </c>
    </row>
    <row r="2729" spans="1:19">
      <c r="A2729" s="130">
        <f t="shared" si="231"/>
        <v>46</v>
      </c>
      <c r="E2729" s="130">
        <v>28</v>
      </c>
      <c r="S2729" s="132" t="e">
        <f t="shared" ca="1" si="230"/>
        <v>#N/A</v>
      </c>
    </row>
    <row r="2730" spans="1:19">
      <c r="A2730" s="130">
        <f t="shared" si="231"/>
        <v>46</v>
      </c>
      <c r="E2730" s="130">
        <v>29</v>
      </c>
      <c r="S2730" s="132" t="e">
        <f t="shared" ca="1" si="230"/>
        <v>#N/A</v>
      </c>
    </row>
    <row r="2731" spans="1:19">
      <c r="A2731" s="130">
        <f t="shared" si="231"/>
        <v>46</v>
      </c>
      <c r="E2731" s="130">
        <v>30</v>
      </c>
      <c r="S2731" s="132" t="e">
        <f t="shared" ca="1" si="230"/>
        <v>#N/A</v>
      </c>
    </row>
    <row r="2732" spans="1:19">
      <c r="A2732" s="130">
        <f t="shared" si="231"/>
        <v>46</v>
      </c>
      <c r="E2732" s="130">
        <v>31</v>
      </c>
      <c r="S2732" s="132" t="e">
        <f t="shared" ca="1" si="230"/>
        <v>#N/A</v>
      </c>
    </row>
    <row r="2733" spans="1:19">
      <c r="A2733" s="130">
        <f t="shared" si="231"/>
        <v>46</v>
      </c>
      <c r="E2733" s="130">
        <v>32</v>
      </c>
      <c r="S2733" s="132" t="e">
        <f t="shared" ca="1" si="230"/>
        <v>#N/A</v>
      </c>
    </row>
    <row r="2734" spans="1:19">
      <c r="A2734" s="130">
        <f t="shared" si="231"/>
        <v>46</v>
      </c>
      <c r="E2734" s="130">
        <v>33</v>
      </c>
      <c r="S2734" s="132" t="e">
        <f t="shared" ca="1" si="230"/>
        <v>#N/A</v>
      </c>
    </row>
    <row r="2735" spans="1:19">
      <c r="A2735" s="130">
        <f t="shared" si="231"/>
        <v>46</v>
      </c>
      <c r="E2735" s="130">
        <v>34</v>
      </c>
      <c r="S2735" s="132" t="e">
        <f t="shared" ca="1" si="230"/>
        <v>#N/A</v>
      </c>
    </row>
    <row r="2736" spans="1:19">
      <c r="A2736" s="130">
        <f t="shared" si="231"/>
        <v>46</v>
      </c>
      <c r="E2736" s="130">
        <v>35</v>
      </c>
      <c r="S2736" s="132" t="e">
        <f t="shared" ca="1" si="230"/>
        <v>#N/A</v>
      </c>
    </row>
    <row r="2737" spans="1:19">
      <c r="A2737" s="130">
        <f t="shared" si="231"/>
        <v>46</v>
      </c>
      <c r="E2737" s="130">
        <v>36</v>
      </c>
      <c r="S2737" s="132" t="e">
        <f t="shared" ca="1" si="230"/>
        <v>#N/A</v>
      </c>
    </row>
    <row r="2738" spans="1:19">
      <c r="A2738" s="130">
        <f t="shared" si="231"/>
        <v>46</v>
      </c>
      <c r="E2738" s="130">
        <v>37</v>
      </c>
      <c r="S2738" s="132" t="e">
        <f t="shared" ca="1" si="230"/>
        <v>#N/A</v>
      </c>
    </row>
    <row r="2739" spans="1:19">
      <c r="A2739" s="130">
        <f t="shared" si="231"/>
        <v>46</v>
      </c>
      <c r="E2739" s="130">
        <v>38</v>
      </c>
      <c r="S2739" s="132" t="e">
        <f t="shared" ca="1" si="230"/>
        <v>#N/A</v>
      </c>
    </row>
    <row r="2740" spans="1:19">
      <c r="A2740" s="130">
        <f t="shared" si="231"/>
        <v>46</v>
      </c>
      <c r="E2740" s="130">
        <v>39</v>
      </c>
      <c r="S2740" s="132" t="e">
        <f t="shared" ca="1" si="230"/>
        <v>#N/A</v>
      </c>
    </row>
    <row r="2741" spans="1:19">
      <c r="A2741" s="130">
        <f t="shared" si="231"/>
        <v>46</v>
      </c>
      <c r="E2741" s="130">
        <v>40</v>
      </c>
      <c r="S2741" s="132" t="e">
        <f t="shared" ca="1" si="230"/>
        <v>#N/A</v>
      </c>
    </row>
    <row r="2742" spans="1:19">
      <c r="A2742" s="130">
        <f t="shared" si="231"/>
        <v>46</v>
      </c>
      <c r="E2742" s="130">
        <v>41</v>
      </c>
      <c r="S2742" s="132" t="e">
        <f t="shared" ca="1" si="230"/>
        <v>#N/A</v>
      </c>
    </row>
    <row r="2743" spans="1:19">
      <c r="A2743" s="130">
        <f t="shared" si="231"/>
        <v>46</v>
      </c>
      <c r="E2743" s="130">
        <v>42</v>
      </c>
      <c r="S2743" s="132" t="e">
        <f t="shared" ca="1" si="230"/>
        <v>#N/A</v>
      </c>
    </row>
    <row r="2744" spans="1:19">
      <c r="A2744" s="130">
        <f t="shared" si="231"/>
        <v>46</v>
      </c>
      <c r="E2744" s="130">
        <v>43</v>
      </c>
      <c r="S2744" s="132" t="e">
        <f t="shared" ca="1" si="230"/>
        <v>#N/A</v>
      </c>
    </row>
    <row r="2745" spans="1:19">
      <c r="A2745" s="130">
        <f t="shared" si="231"/>
        <v>46</v>
      </c>
      <c r="E2745" s="130">
        <v>44</v>
      </c>
      <c r="S2745" s="132" t="e">
        <f t="shared" ca="1" si="230"/>
        <v>#N/A</v>
      </c>
    </row>
    <row r="2746" spans="1:19">
      <c r="A2746" s="130">
        <f t="shared" si="231"/>
        <v>46</v>
      </c>
      <c r="E2746" s="130">
        <v>45</v>
      </c>
      <c r="S2746" s="132" t="e">
        <f t="shared" ca="1" si="230"/>
        <v>#N/A</v>
      </c>
    </row>
    <row r="2747" spans="1:19">
      <c r="A2747" s="130">
        <f t="shared" si="231"/>
        <v>46</v>
      </c>
      <c r="E2747" s="130">
        <v>46</v>
      </c>
      <c r="S2747" s="132" t="e">
        <f t="shared" ca="1" si="230"/>
        <v>#N/A</v>
      </c>
    </row>
    <row r="2748" spans="1:19">
      <c r="A2748" s="130">
        <f t="shared" si="231"/>
        <v>46</v>
      </c>
      <c r="E2748" s="130">
        <v>47</v>
      </c>
      <c r="S2748" s="132" t="e">
        <f t="shared" ca="1" si="230"/>
        <v>#N/A</v>
      </c>
    </row>
    <row r="2749" spans="1:19">
      <c r="A2749" s="130">
        <f t="shared" si="231"/>
        <v>46</v>
      </c>
      <c r="E2749" s="130">
        <v>48</v>
      </c>
      <c r="S2749" s="132" t="e">
        <f t="shared" ca="1" si="230"/>
        <v>#N/A</v>
      </c>
    </row>
    <row r="2750" spans="1:19">
      <c r="A2750" s="130">
        <f t="shared" si="231"/>
        <v>46</v>
      </c>
      <c r="E2750" s="130">
        <v>49</v>
      </c>
      <c r="S2750" s="132" t="e">
        <f t="shared" ca="1" si="230"/>
        <v>#N/A</v>
      </c>
    </row>
    <row r="2751" spans="1:19">
      <c r="A2751" s="130">
        <f t="shared" si="231"/>
        <v>46</v>
      </c>
      <c r="E2751" s="130">
        <v>50</v>
      </c>
      <c r="S2751" s="132" t="e">
        <f t="shared" ca="1" si="230"/>
        <v>#N/A</v>
      </c>
    </row>
    <row r="2752" spans="1:19">
      <c r="A2752" s="130">
        <f t="shared" si="231"/>
        <v>46</v>
      </c>
      <c r="E2752" s="130">
        <v>51</v>
      </c>
      <c r="S2752" s="132" t="e">
        <f t="shared" ca="1" si="230"/>
        <v>#N/A</v>
      </c>
    </row>
    <row r="2753" spans="1:21">
      <c r="A2753" s="130">
        <f t="shared" si="231"/>
        <v>46</v>
      </c>
      <c r="E2753" s="130">
        <v>52</v>
      </c>
      <c r="S2753" s="132" t="e">
        <f t="shared" ca="1" si="230"/>
        <v>#N/A</v>
      </c>
    </row>
    <row r="2762" spans="1:21">
      <c r="A2762" s="130">
        <f>(ROW()+58)/60</f>
        <v>47</v>
      </c>
      <c r="B2762" s="131">
        <f ca="1">INDIRECT("select!E"&amp;TEXT($B$1+A2762,"#"))</f>
        <v>0</v>
      </c>
      <c r="C2762" s="130" t="e">
        <f ca="1">VLOOKUP(B2762,$A$3181:$D$3190,4,0)</f>
        <v>#N/A</v>
      </c>
      <c r="D2762" s="130" t="e">
        <f ca="1">VLOOKUP(B2762,$A$3181:$D$3190,3,0)</f>
        <v>#N/A</v>
      </c>
      <c r="E2762" s="130">
        <v>1</v>
      </c>
      <c r="F2762" s="132" t="e">
        <f t="shared" ref="F2762:F2784" ca="1" si="232">IF(E2762&lt;=INDIRECT("D$"&amp;TEXT(ROW()-E2762+1,"#")),INDIRECT("E$"&amp;TEXT($F$1+INDIRECT("C$"&amp;TEXT(ROW()-E2762+1,"#"))+E2762-1,"#")),"")</f>
        <v>#N/A</v>
      </c>
      <c r="G2762" s="131">
        <f ca="1">INDIRECT("select!G"&amp;TEXT($B$1+A2762,"#"))</f>
        <v>0</v>
      </c>
      <c r="H2762" s="130" t="e">
        <f ca="1">VLOOKUP(G2762,E$3181:G$3219,3,0)</f>
        <v>#N/A</v>
      </c>
      <c r="I2762" s="130" t="e">
        <f ca="1">VLOOKUP(G2762,E$3181:G$3219,2,0)</f>
        <v>#N/A</v>
      </c>
      <c r="J2762" s="132" t="e">
        <f t="shared" ref="J2762:J2770" ca="1" si="233">IF(E2762&lt;=INDIRECT("I$"&amp;TEXT(ROW()-E2762+1,"#")),INDIRECT("H$"&amp;TEXT($F$1+INDIRECT("H$"&amp;TEXT(ROW()-E2762+1,"#"))+E2762-1,"#")),"")</f>
        <v>#N/A</v>
      </c>
      <c r="K2762" s="133">
        <f ca="1">INDIRECT("select!H"&amp;TEXT($B$1+A2762,"#"))</f>
        <v>0</v>
      </c>
      <c r="L2762" s="130" t="e">
        <f ca="1">VLOOKUP(K2762,H$3181:J$3287,3,0)</f>
        <v>#N/A</v>
      </c>
      <c r="M2762" s="130" t="e">
        <f ca="1">VLOOKUP(K2762,H$3181:J$3287,2,0)</f>
        <v>#N/A</v>
      </c>
      <c r="N2762" s="132" t="e">
        <f t="shared" ref="N2762:N2784" ca="1" si="234">IF(E2762&lt;=INDIRECT("M$"&amp;TEXT(ROW()-E2762+1,"#")),INDIRECT("K$"&amp;TEXT($F$1+INDIRECT("L$"&amp;TEXT(ROW()-E2762+1,"#"))+E2762-1,"#")),"")</f>
        <v>#N/A</v>
      </c>
      <c r="O2762" s="133">
        <f ca="1">INDIRECT("select!I"&amp;TEXT($B$1+A2762,"#"))</f>
        <v>0</v>
      </c>
      <c r="Q2762" s="130" t="e">
        <f ca="1">VLOOKUP(O2762,K$3181:O$3570,5,0)</f>
        <v>#N/A</v>
      </c>
      <c r="R2762" s="130" t="e">
        <f ca="1">VLOOKUP(O2762,K$3181:O$3570,4,0)</f>
        <v>#N/A</v>
      </c>
      <c r="S2762" s="132" t="e">
        <f t="shared" ref="S2762:S2813" ca="1" si="235">IF(E2762&lt;=INDIRECT("R$"&amp;TEXT(ROW()-E2762+1,"#")),INDIRECT("P$"&amp;TEXT($F$1+INDIRECT("Q$"&amp;TEXT(ROW()-E2762+1,"#"))+E2762-1,"#")),"")</f>
        <v>#N/A</v>
      </c>
      <c r="T2762" s="130" t="str">
        <f ca="1">IFERROR(VLOOKUP(O2762,K$3181:O$3570,2,0),"")</f>
        <v/>
      </c>
      <c r="U2762">
        <f ca="1">IFERROR(VLOOKUP(O2762,K$3181:O$3570,3,0),0)</f>
        <v>0</v>
      </c>
    </row>
    <row r="2763" spans="1:21">
      <c r="A2763" s="130">
        <f t="shared" ref="A2763:A2813" si="236">A2762</f>
        <v>47</v>
      </c>
      <c r="E2763" s="130">
        <v>2</v>
      </c>
      <c r="F2763" s="132" t="e">
        <f t="shared" ca="1" si="232"/>
        <v>#N/A</v>
      </c>
      <c r="J2763" s="132" t="e">
        <f t="shared" ca="1" si="233"/>
        <v>#N/A</v>
      </c>
      <c r="N2763" s="132" t="e">
        <f t="shared" ca="1" si="234"/>
        <v>#N/A</v>
      </c>
      <c r="S2763" s="132" t="e">
        <f t="shared" ca="1" si="235"/>
        <v>#N/A</v>
      </c>
    </row>
    <row r="2764" spans="1:21">
      <c r="A2764" s="130">
        <f t="shared" si="236"/>
        <v>47</v>
      </c>
      <c r="E2764" s="130">
        <v>3</v>
      </c>
      <c r="F2764" s="132" t="e">
        <f t="shared" ca="1" si="232"/>
        <v>#N/A</v>
      </c>
      <c r="J2764" s="132" t="e">
        <f t="shared" ca="1" si="233"/>
        <v>#N/A</v>
      </c>
      <c r="N2764" s="132" t="e">
        <f t="shared" ca="1" si="234"/>
        <v>#N/A</v>
      </c>
      <c r="S2764" s="132" t="e">
        <f t="shared" ca="1" si="235"/>
        <v>#N/A</v>
      </c>
    </row>
    <row r="2765" spans="1:21">
      <c r="A2765" s="130">
        <f t="shared" si="236"/>
        <v>47</v>
      </c>
      <c r="E2765" s="130">
        <v>4</v>
      </c>
      <c r="F2765" s="132" t="e">
        <f t="shared" ca="1" si="232"/>
        <v>#N/A</v>
      </c>
      <c r="J2765" s="132" t="e">
        <f t="shared" ca="1" si="233"/>
        <v>#N/A</v>
      </c>
      <c r="N2765" s="132" t="e">
        <f t="shared" ca="1" si="234"/>
        <v>#N/A</v>
      </c>
      <c r="S2765" s="132" t="e">
        <f t="shared" ca="1" si="235"/>
        <v>#N/A</v>
      </c>
    </row>
    <row r="2766" spans="1:21">
      <c r="A2766" s="130">
        <f t="shared" si="236"/>
        <v>47</v>
      </c>
      <c r="E2766" s="130">
        <v>5</v>
      </c>
      <c r="F2766" s="132" t="e">
        <f t="shared" ca="1" si="232"/>
        <v>#N/A</v>
      </c>
      <c r="J2766" s="132" t="e">
        <f t="shared" ca="1" si="233"/>
        <v>#N/A</v>
      </c>
      <c r="N2766" s="132" t="e">
        <f t="shared" ca="1" si="234"/>
        <v>#N/A</v>
      </c>
      <c r="S2766" s="132" t="e">
        <f t="shared" ca="1" si="235"/>
        <v>#N/A</v>
      </c>
    </row>
    <row r="2767" spans="1:21">
      <c r="A2767" s="130">
        <f t="shared" si="236"/>
        <v>47</v>
      </c>
      <c r="E2767" s="130">
        <v>6</v>
      </c>
      <c r="F2767" s="132" t="e">
        <f t="shared" ca="1" si="232"/>
        <v>#N/A</v>
      </c>
      <c r="J2767" s="132" t="e">
        <f t="shared" ca="1" si="233"/>
        <v>#N/A</v>
      </c>
      <c r="N2767" s="132" t="e">
        <f t="shared" ca="1" si="234"/>
        <v>#N/A</v>
      </c>
      <c r="S2767" s="132" t="e">
        <f t="shared" ca="1" si="235"/>
        <v>#N/A</v>
      </c>
    </row>
    <row r="2768" spans="1:21">
      <c r="A2768" s="130">
        <f t="shared" si="236"/>
        <v>47</v>
      </c>
      <c r="E2768" s="130">
        <v>7</v>
      </c>
      <c r="F2768" s="132" t="e">
        <f t="shared" ca="1" si="232"/>
        <v>#N/A</v>
      </c>
      <c r="J2768" s="132" t="e">
        <f t="shared" ca="1" si="233"/>
        <v>#N/A</v>
      </c>
      <c r="N2768" s="132" t="e">
        <f t="shared" ca="1" si="234"/>
        <v>#N/A</v>
      </c>
      <c r="S2768" s="132" t="e">
        <f t="shared" ca="1" si="235"/>
        <v>#N/A</v>
      </c>
    </row>
    <row r="2769" spans="1:19">
      <c r="A2769" s="130">
        <f t="shared" si="236"/>
        <v>47</v>
      </c>
      <c r="E2769" s="130">
        <v>8</v>
      </c>
      <c r="F2769" s="132" t="e">
        <f t="shared" ca="1" si="232"/>
        <v>#N/A</v>
      </c>
      <c r="J2769" s="132" t="e">
        <f t="shared" ca="1" si="233"/>
        <v>#N/A</v>
      </c>
      <c r="N2769" s="132" t="e">
        <f t="shared" ca="1" si="234"/>
        <v>#N/A</v>
      </c>
      <c r="S2769" s="132" t="e">
        <f t="shared" ca="1" si="235"/>
        <v>#N/A</v>
      </c>
    </row>
    <row r="2770" spans="1:19">
      <c r="A2770" s="130">
        <f t="shared" si="236"/>
        <v>47</v>
      </c>
      <c r="E2770" s="130">
        <v>9</v>
      </c>
      <c r="F2770" s="132" t="e">
        <f t="shared" ca="1" si="232"/>
        <v>#N/A</v>
      </c>
      <c r="J2770" s="132" t="e">
        <f t="shared" ca="1" si="233"/>
        <v>#N/A</v>
      </c>
      <c r="N2770" s="132" t="e">
        <f t="shared" ca="1" si="234"/>
        <v>#N/A</v>
      </c>
      <c r="S2770" s="132" t="e">
        <f t="shared" ca="1" si="235"/>
        <v>#N/A</v>
      </c>
    </row>
    <row r="2771" spans="1:19">
      <c r="A2771" s="130">
        <f t="shared" si="236"/>
        <v>47</v>
      </c>
      <c r="E2771" s="130">
        <v>10</v>
      </c>
      <c r="F2771" s="132" t="e">
        <f t="shared" ca="1" si="232"/>
        <v>#N/A</v>
      </c>
      <c r="N2771" s="132" t="e">
        <f t="shared" ca="1" si="234"/>
        <v>#N/A</v>
      </c>
      <c r="S2771" s="132" t="e">
        <f t="shared" ca="1" si="235"/>
        <v>#N/A</v>
      </c>
    </row>
    <row r="2772" spans="1:19">
      <c r="A2772" s="130">
        <f t="shared" si="236"/>
        <v>47</v>
      </c>
      <c r="E2772" s="130">
        <v>11</v>
      </c>
      <c r="F2772" s="132" t="e">
        <f t="shared" ca="1" si="232"/>
        <v>#N/A</v>
      </c>
      <c r="N2772" s="132" t="e">
        <f t="shared" ca="1" si="234"/>
        <v>#N/A</v>
      </c>
      <c r="S2772" s="132" t="e">
        <f t="shared" ca="1" si="235"/>
        <v>#N/A</v>
      </c>
    </row>
    <row r="2773" spans="1:19">
      <c r="A2773" s="130">
        <f t="shared" si="236"/>
        <v>47</v>
      </c>
      <c r="E2773" s="130">
        <v>12</v>
      </c>
      <c r="F2773" s="132" t="e">
        <f t="shared" ca="1" si="232"/>
        <v>#N/A</v>
      </c>
      <c r="N2773" s="132" t="e">
        <f t="shared" ca="1" si="234"/>
        <v>#N/A</v>
      </c>
      <c r="S2773" s="132" t="e">
        <f t="shared" ca="1" si="235"/>
        <v>#N/A</v>
      </c>
    </row>
    <row r="2774" spans="1:19">
      <c r="A2774" s="130">
        <f t="shared" si="236"/>
        <v>47</v>
      </c>
      <c r="E2774" s="130">
        <v>13</v>
      </c>
      <c r="F2774" s="132" t="e">
        <f t="shared" ca="1" si="232"/>
        <v>#N/A</v>
      </c>
      <c r="N2774" s="132" t="e">
        <f t="shared" ca="1" si="234"/>
        <v>#N/A</v>
      </c>
      <c r="S2774" s="132" t="e">
        <f t="shared" ca="1" si="235"/>
        <v>#N/A</v>
      </c>
    </row>
    <row r="2775" spans="1:19">
      <c r="A2775" s="130">
        <f t="shared" si="236"/>
        <v>47</v>
      </c>
      <c r="E2775" s="130">
        <v>14</v>
      </c>
      <c r="F2775" s="132" t="e">
        <f t="shared" ca="1" si="232"/>
        <v>#N/A</v>
      </c>
      <c r="N2775" s="132" t="e">
        <f t="shared" ca="1" si="234"/>
        <v>#N/A</v>
      </c>
      <c r="S2775" s="132" t="e">
        <f t="shared" ca="1" si="235"/>
        <v>#N/A</v>
      </c>
    </row>
    <row r="2776" spans="1:19">
      <c r="A2776" s="130">
        <f t="shared" si="236"/>
        <v>47</v>
      </c>
      <c r="E2776" s="130">
        <v>15</v>
      </c>
      <c r="F2776" s="132" t="e">
        <f t="shared" ca="1" si="232"/>
        <v>#N/A</v>
      </c>
      <c r="N2776" s="132" t="e">
        <f t="shared" ca="1" si="234"/>
        <v>#N/A</v>
      </c>
      <c r="S2776" s="132" t="e">
        <f t="shared" ca="1" si="235"/>
        <v>#N/A</v>
      </c>
    </row>
    <row r="2777" spans="1:19">
      <c r="A2777" s="130">
        <f t="shared" si="236"/>
        <v>47</v>
      </c>
      <c r="E2777" s="130">
        <v>16</v>
      </c>
      <c r="F2777" s="132" t="e">
        <f t="shared" ca="1" si="232"/>
        <v>#N/A</v>
      </c>
      <c r="N2777" s="132" t="e">
        <f t="shared" ca="1" si="234"/>
        <v>#N/A</v>
      </c>
      <c r="S2777" s="132" t="e">
        <f t="shared" ca="1" si="235"/>
        <v>#N/A</v>
      </c>
    </row>
    <row r="2778" spans="1:19">
      <c r="A2778" s="130">
        <f t="shared" si="236"/>
        <v>47</v>
      </c>
      <c r="E2778" s="130">
        <v>17</v>
      </c>
      <c r="F2778" s="132" t="e">
        <f t="shared" ca="1" si="232"/>
        <v>#N/A</v>
      </c>
      <c r="N2778" s="132" t="e">
        <f t="shared" ca="1" si="234"/>
        <v>#N/A</v>
      </c>
      <c r="S2778" s="132" t="e">
        <f t="shared" ca="1" si="235"/>
        <v>#N/A</v>
      </c>
    </row>
    <row r="2779" spans="1:19">
      <c r="A2779" s="130">
        <f t="shared" si="236"/>
        <v>47</v>
      </c>
      <c r="E2779" s="130">
        <v>18</v>
      </c>
      <c r="F2779" s="132" t="e">
        <f t="shared" ca="1" si="232"/>
        <v>#N/A</v>
      </c>
      <c r="N2779" s="132" t="e">
        <f t="shared" ca="1" si="234"/>
        <v>#N/A</v>
      </c>
      <c r="S2779" s="132" t="e">
        <f t="shared" ca="1" si="235"/>
        <v>#N/A</v>
      </c>
    </row>
    <row r="2780" spans="1:19">
      <c r="A2780" s="130">
        <f t="shared" si="236"/>
        <v>47</v>
      </c>
      <c r="E2780" s="130">
        <v>19</v>
      </c>
      <c r="F2780" s="132" t="e">
        <f t="shared" ca="1" si="232"/>
        <v>#N/A</v>
      </c>
      <c r="N2780" s="132" t="e">
        <f t="shared" ca="1" si="234"/>
        <v>#N/A</v>
      </c>
      <c r="S2780" s="132" t="e">
        <f t="shared" ca="1" si="235"/>
        <v>#N/A</v>
      </c>
    </row>
    <row r="2781" spans="1:19">
      <c r="A2781" s="130">
        <f t="shared" si="236"/>
        <v>47</v>
      </c>
      <c r="E2781" s="130">
        <v>20</v>
      </c>
      <c r="F2781" s="132" t="e">
        <f t="shared" ca="1" si="232"/>
        <v>#N/A</v>
      </c>
      <c r="N2781" s="132" t="e">
        <f t="shared" ca="1" si="234"/>
        <v>#N/A</v>
      </c>
      <c r="S2781" s="132" t="e">
        <f t="shared" ca="1" si="235"/>
        <v>#N/A</v>
      </c>
    </row>
    <row r="2782" spans="1:19">
      <c r="A2782" s="130">
        <f t="shared" si="236"/>
        <v>47</v>
      </c>
      <c r="E2782" s="130">
        <v>21</v>
      </c>
      <c r="F2782" s="132" t="e">
        <f t="shared" ca="1" si="232"/>
        <v>#N/A</v>
      </c>
      <c r="N2782" s="132" t="e">
        <f t="shared" ca="1" si="234"/>
        <v>#N/A</v>
      </c>
      <c r="S2782" s="132" t="e">
        <f t="shared" ca="1" si="235"/>
        <v>#N/A</v>
      </c>
    </row>
    <row r="2783" spans="1:19">
      <c r="A2783" s="130">
        <f t="shared" si="236"/>
        <v>47</v>
      </c>
      <c r="E2783" s="130">
        <v>22</v>
      </c>
      <c r="F2783" s="132" t="e">
        <f t="shared" ca="1" si="232"/>
        <v>#N/A</v>
      </c>
      <c r="N2783" s="132" t="e">
        <f t="shared" ca="1" si="234"/>
        <v>#N/A</v>
      </c>
      <c r="S2783" s="132" t="e">
        <f t="shared" ca="1" si="235"/>
        <v>#N/A</v>
      </c>
    </row>
    <row r="2784" spans="1:19">
      <c r="A2784" s="130">
        <f t="shared" si="236"/>
        <v>47</v>
      </c>
      <c r="E2784" s="130">
        <v>23</v>
      </c>
      <c r="F2784" s="132" t="e">
        <f t="shared" ca="1" si="232"/>
        <v>#N/A</v>
      </c>
      <c r="N2784" s="132" t="e">
        <f t="shared" ca="1" si="234"/>
        <v>#N/A</v>
      </c>
      <c r="S2784" s="132" t="e">
        <f t="shared" ca="1" si="235"/>
        <v>#N/A</v>
      </c>
    </row>
    <row r="2785" spans="1:19">
      <c r="A2785" s="130">
        <f t="shared" si="236"/>
        <v>47</v>
      </c>
      <c r="E2785" s="130">
        <v>24</v>
      </c>
      <c r="S2785" s="132" t="e">
        <f t="shared" ca="1" si="235"/>
        <v>#N/A</v>
      </c>
    </row>
    <row r="2786" spans="1:19">
      <c r="A2786" s="130">
        <f t="shared" si="236"/>
        <v>47</v>
      </c>
      <c r="E2786" s="130">
        <v>25</v>
      </c>
      <c r="S2786" s="132" t="e">
        <f t="shared" ca="1" si="235"/>
        <v>#N/A</v>
      </c>
    </row>
    <row r="2787" spans="1:19">
      <c r="A2787" s="130">
        <f t="shared" si="236"/>
        <v>47</v>
      </c>
      <c r="E2787" s="130">
        <v>26</v>
      </c>
      <c r="S2787" s="132" t="e">
        <f t="shared" ca="1" si="235"/>
        <v>#N/A</v>
      </c>
    </row>
    <row r="2788" spans="1:19">
      <c r="A2788" s="130">
        <f t="shared" si="236"/>
        <v>47</v>
      </c>
      <c r="E2788" s="130">
        <v>27</v>
      </c>
      <c r="S2788" s="132" t="e">
        <f t="shared" ca="1" si="235"/>
        <v>#N/A</v>
      </c>
    </row>
    <row r="2789" spans="1:19">
      <c r="A2789" s="130">
        <f t="shared" si="236"/>
        <v>47</v>
      </c>
      <c r="E2789" s="130">
        <v>28</v>
      </c>
      <c r="S2789" s="132" t="e">
        <f t="shared" ca="1" si="235"/>
        <v>#N/A</v>
      </c>
    </row>
    <row r="2790" spans="1:19">
      <c r="A2790" s="130">
        <f t="shared" si="236"/>
        <v>47</v>
      </c>
      <c r="E2790" s="130">
        <v>29</v>
      </c>
      <c r="S2790" s="132" t="e">
        <f t="shared" ca="1" si="235"/>
        <v>#N/A</v>
      </c>
    </row>
    <row r="2791" spans="1:19">
      <c r="A2791" s="130">
        <f t="shared" si="236"/>
        <v>47</v>
      </c>
      <c r="E2791" s="130">
        <v>30</v>
      </c>
      <c r="S2791" s="132" t="e">
        <f t="shared" ca="1" si="235"/>
        <v>#N/A</v>
      </c>
    </row>
    <row r="2792" spans="1:19">
      <c r="A2792" s="130">
        <f t="shared" si="236"/>
        <v>47</v>
      </c>
      <c r="E2792" s="130">
        <v>31</v>
      </c>
      <c r="S2792" s="132" t="e">
        <f t="shared" ca="1" si="235"/>
        <v>#N/A</v>
      </c>
    </row>
    <row r="2793" spans="1:19">
      <c r="A2793" s="130">
        <f t="shared" si="236"/>
        <v>47</v>
      </c>
      <c r="E2793" s="130">
        <v>32</v>
      </c>
      <c r="S2793" s="132" t="e">
        <f t="shared" ca="1" si="235"/>
        <v>#N/A</v>
      </c>
    </row>
    <row r="2794" spans="1:19">
      <c r="A2794" s="130">
        <f t="shared" si="236"/>
        <v>47</v>
      </c>
      <c r="E2794" s="130">
        <v>33</v>
      </c>
      <c r="S2794" s="132" t="e">
        <f t="shared" ca="1" si="235"/>
        <v>#N/A</v>
      </c>
    </row>
    <row r="2795" spans="1:19">
      <c r="A2795" s="130">
        <f t="shared" si="236"/>
        <v>47</v>
      </c>
      <c r="E2795" s="130">
        <v>34</v>
      </c>
      <c r="S2795" s="132" t="e">
        <f t="shared" ca="1" si="235"/>
        <v>#N/A</v>
      </c>
    </row>
    <row r="2796" spans="1:19">
      <c r="A2796" s="130">
        <f t="shared" si="236"/>
        <v>47</v>
      </c>
      <c r="E2796" s="130">
        <v>35</v>
      </c>
      <c r="S2796" s="132" t="e">
        <f t="shared" ca="1" si="235"/>
        <v>#N/A</v>
      </c>
    </row>
    <row r="2797" spans="1:19">
      <c r="A2797" s="130">
        <f t="shared" si="236"/>
        <v>47</v>
      </c>
      <c r="E2797" s="130">
        <v>36</v>
      </c>
      <c r="S2797" s="132" t="e">
        <f t="shared" ca="1" si="235"/>
        <v>#N/A</v>
      </c>
    </row>
    <row r="2798" spans="1:19">
      <c r="A2798" s="130">
        <f t="shared" si="236"/>
        <v>47</v>
      </c>
      <c r="E2798" s="130">
        <v>37</v>
      </c>
      <c r="S2798" s="132" t="e">
        <f t="shared" ca="1" si="235"/>
        <v>#N/A</v>
      </c>
    </row>
    <row r="2799" spans="1:19">
      <c r="A2799" s="130">
        <f t="shared" si="236"/>
        <v>47</v>
      </c>
      <c r="E2799" s="130">
        <v>38</v>
      </c>
      <c r="S2799" s="132" t="e">
        <f t="shared" ca="1" si="235"/>
        <v>#N/A</v>
      </c>
    </row>
    <row r="2800" spans="1:19">
      <c r="A2800" s="130">
        <f t="shared" si="236"/>
        <v>47</v>
      </c>
      <c r="E2800" s="130">
        <v>39</v>
      </c>
      <c r="S2800" s="132" t="e">
        <f t="shared" ca="1" si="235"/>
        <v>#N/A</v>
      </c>
    </row>
    <row r="2801" spans="1:19">
      <c r="A2801" s="130">
        <f t="shared" si="236"/>
        <v>47</v>
      </c>
      <c r="E2801" s="130">
        <v>40</v>
      </c>
      <c r="S2801" s="132" t="e">
        <f t="shared" ca="1" si="235"/>
        <v>#N/A</v>
      </c>
    </row>
    <row r="2802" spans="1:19">
      <c r="A2802" s="130">
        <f t="shared" si="236"/>
        <v>47</v>
      </c>
      <c r="E2802" s="130">
        <v>41</v>
      </c>
      <c r="S2802" s="132" t="e">
        <f t="shared" ca="1" si="235"/>
        <v>#N/A</v>
      </c>
    </row>
    <row r="2803" spans="1:19">
      <c r="A2803" s="130">
        <f t="shared" si="236"/>
        <v>47</v>
      </c>
      <c r="E2803" s="130">
        <v>42</v>
      </c>
      <c r="S2803" s="132" t="e">
        <f t="shared" ca="1" si="235"/>
        <v>#N/A</v>
      </c>
    </row>
    <row r="2804" spans="1:19">
      <c r="A2804" s="130">
        <f t="shared" si="236"/>
        <v>47</v>
      </c>
      <c r="E2804" s="130">
        <v>43</v>
      </c>
      <c r="S2804" s="132" t="e">
        <f t="shared" ca="1" si="235"/>
        <v>#N/A</v>
      </c>
    </row>
    <row r="2805" spans="1:19">
      <c r="A2805" s="130">
        <f t="shared" si="236"/>
        <v>47</v>
      </c>
      <c r="E2805" s="130">
        <v>44</v>
      </c>
      <c r="S2805" s="132" t="e">
        <f t="shared" ca="1" si="235"/>
        <v>#N/A</v>
      </c>
    </row>
    <row r="2806" spans="1:19">
      <c r="A2806" s="130">
        <f t="shared" si="236"/>
        <v>47</v>
      </c>
      <c r="E2806" s="130">
        <v>45</v>
      </c>
      <c r="S2806" s="132" t="e">
        <f t="shared" ca="1" si="235"/>
        <v>#N/A</v>
      </c>
    </row>
    <row r="2807" spans="1:19">
      <c r="A2807" s="130">
        <f t="shared" si="236"/>
        <v>47</v>
      </c>
      <c r="E2807" s="130">
        <v>46</v>
      </c>
      <c r="S2807" s="132" t="e">
        <f t="shared" ca="1" si="235"/>
        <v>#N/A</v>
      </c>
    </row>
    <row r="2808" spans="1:19">
      <c r="A2808" s="130">
        <f t="shared" si="236"/>
        <v>47</v>
      </c>
      <c r="E2808" s="130">
        <v>47</v>
      </c>
      <c r="S2808" s="132" t="e">
        <f t="shared" ca="1" si="235"/>
        <v>#N/A</v>
      </c>
    </row>
    <row r="2809" spans="1:19">
      <c r="A2809" s="130">
        <f t="shared" si="236"/>
        <v>47</v>
      </c>
      <c r="E2809" s="130">
        <v>48</v>
      </c>
      <c r="S2809" s="132" t="e">
        <f t="shared" ca="1" si="235"/>
        <v>#N/A</v>
      </c>
    </row>
    <row r="2810" spans="1:19">
      <c r="A2810" s="130">
        <f t="shared" si="236"/>
        <v>47</v>
      </c>
      <c r="E2810" s="130">
        <v>49</v>
      </c>
      <c r="S2810" s="132" t="e">
        <f t="shared" ca="1" si="235"/>
        <v>#N/A</v>
      </c>
    </row>
    <row r="2811" spans="1:19">
      <c r="A2811" s="130">
        <f t="shared" si="236"/>
        <v>47</v>
      </c>
      <c r="E2811" s="130">
        <v>50</v>
      </c>
      <c r="S2811" s="132" t="e">
        <f t="shared" ca="1" si="235"/>
        <v>#N/A</v>
      </c>
    </row>
    <row r="2812" spans="1:19">
      <c r="A2812" s="130">
        <f t="shared" si="236"/>
        <v>47</v>
      </c>
      <c r="E2812" s="130">
        <v>51</v>
      </c>
      <c r="S2812" s="132" t="e">
        <f t="shared" ca="1" si="235"/>
        <v>#N/A</v>
      </c>
    </row>
    <row r="2813" spans="1:19">
      <c r="A2813" s="130">
        <f t="shared" si="236"/>
        <v>47</v>
      </c>
      <c r="E2813" s="130">
        <v>52</v>
      </c>
      <c r="S2813" s="132" t="e">
        <f t="shared" ca="1" si="235"/>
        <v>#N/A</v>
      </c>
    </row>
    <row r="2822" spans="1:21">
      <c r="A2822" s="130">
        <f>(ROW()+58)/60</f>
        <v>48</v>
      </c>
      <c r="B2822" s="131">
        <f ca="1">INDIRECT("select!E"&amp;TEXT($B$1+A2822,"#"))</f>
        <v>0</v>
      </c>
      <c r="C2822" s="130" t="e">
        <f ca="1">VLOOKUP(B2822,$A$3181:$D$3190,4,0)</f>
        <v>#N/A</v>
      </c>
      <c r="D2822" s="130" t="e">
        <f ca="1">VLOOKUP(B2822,$A$3181:$D$3190,3,0)</f>
        <v>#N/A</v>
      </c>
      <c r="E2822" s="130">
        <v>1</v>
      </c>
      <c r="F2822" s="132" t="e">
        <f t="shared" ref="F2822:F2844" ca="1" si="237">IF(E2822&lt;=INDIRECT("D$"&amp;TEXT(ROW()-E2822+1,"#")),INDIRECT("E$"&amp;TEXT($F$1+INDIRECT("C$"&amp;TEXT(ROW()-E2822+1,"#"))+E2822-1,"#")),"")</f>
        <v>#N/A</v>
      </c>
      <c r="G2822" s="131">
        <f ca="1">INDIRECT("select!G"&amp;TEXT($B$1+A2822,"#"))</f>
        <v>0</v>
      </c>
      <c r="H2822" s="130" t="e">
        <f ca="1">VLOOKUP(G2822,E$3181:G$3219,3,0)</f>
        <v>#N/A</v>
      </c>
      <c r="I2822" s="130" t="e">
        <f ca="1">VLOOKUP(G2822,E$3181:G$3219,2,0)</f>
        <v>#N/A</v>
      </c>
      <c r="J2822" s="132" t="e">
        <f t="shared" ref="J2822:J2830" ca="1" si="238">IF(E2822&lt;=INDIRECT("I$"&amp;TEXT(ROW()-E2822+1,"#")),INDIRECT("H$"&amp;TEXT($F$1+INDIRECT("H$"&amp;TEXT(ROW()-E2822+1,"#"))+E2822-1,"#")),"")</f>
        <v>#N/A</v>
      </c>
      <c r="K2822" s="133">
        <f ca="1">INDIRECT("select!H"&amp;TEXT($B$1+A2822,"#"))</f>
        <v>0</v>
      </c>
      <c r="L2822" s="130" t="e">
        <f ca="1">VLOOKUP(K2822,H$3181:J$3287,3,0)</f>
        <v>#N/A</v>
      </c>
      <c r="M2822" s="130" t="e">
        <f ca="1">VLOOKUP(K2822,H$3181:J$3287,2,0)</f>
        <v>#N/A</v>
      </c>
      <c r="N2822" s="132" t="e">
        <f t="shared" ref="N2822:N2844" ca="1" si="239">IF(E2822&lt;=INDIRECT("M$"&amp;TEXT(ROW()-E2822+1,"#")),INDIRECT("K$"&amp;TEXT($F$1+INDIRECT("L$"&amp;TEXT(ROW()-E2822+1,"#"))+E2822-1,"#")),"")</f>
        <v>#N/A</v>
      </c>
      <c r="O2822" s="133">
        <f ca="1">INDIRECT("select!I"&amp;TEXT($B$1+A2822,"#"))</f>
        <v>0</v>
      </c>
      <c r="Q2822" s="130" t="e">
        <f ca="1">VLOOKUP(O2822,K$3181:O$3570,5,0)</f>
        <v>#N/A</v>
      </c>
      <c r="R2822" s="130" t="e">
        <f ca="1">VLOOKUP(O2822,K$3181:O$3570,4,0)</f>
        <v>#N/A</v>
      </c>
      <c r="S2822" s="132" t="e">
        <f t="shared" ref="S2822:S2873" ca="1" si="240">IF(E2822&lt;=INDIRECT("R$"&amp;TEXT(ROW()-E2822+1,"#")),INDIRECT("P$"&amp;TEXT($F$1+INDIRECT("Q$"&amp;TEXT(ROW()-E2822+1,"#"))+E2822-1,"#")),"")</f>
        <v>#N/A</v>
      </c>
      <c r="T2822" s="130" t="str">
        <f ca="1">IFERROR(VLOOKUP(O2822,K$3181:O$3570,2,0),"")</f>
        <v/>
      </c>
      <c r="U2822">
        <f ca="1">IFERROR(VLOOKUP(O2822,K$3181:O$3570,3,0),0)</f>
        <v>0</v>
      </c>
    </row>
    <row r="2823" spans="1:21">
      <c r="A2823" s="130">
        <f t="shared" ref="A2823:A2873" si="241">A2822</f>
        <v>48</v>
      </c>
      <c r="E2823" s="130">
        <v>2</v>
      </c>
      <c r="F2823" s="132" t="e">
        <f t="shared" ca="1" si="237"/>
        <v>#N/A</v>
      </c>
      <c r="J2823" s="132" t="e">
        <f t="shared" ca="1" si="238"/>
        <v>#N/A</v>
      </c>
      <c r="N2823" s="132" t="e">
        <f t="shared" ca="1" si="239"/>
        <v>#N/A</v>
      </c>
      <c r="S2823" s="132" t="e">
        <f t="shared" ca="1" si="240"/>
        <v>#N/A</v>
      </c>
    </row>
    <row r="2824" spans="1:21">
      <c r="A2824" s="130">
        <f t="shared" si="241"/>
        <v>48</v>
      </c>
      <c r="E2824" s="130">
        <v>3</v>
      </c>
      <c r="F2824" s="132" t="e">
        <f t="shared" ca="1" si="237"/>
        <v>#N/A</v>
      </c>
      <c r="J2824" s="132" t="e">
        <f t="shared" ca="1" si="238"/>
        <v>#N/A</v>
      </c>
      <c r="N2824" s="132" t="e">
        <f t="shared" ca="1" si="239"/>
        <v>#N/A</v>
      </c>
      <c r="S2824" s="132" t="e">
        <f t="shared" ca="1" si="240"/>
        <v>#N/A</v>
      </c>
    </row>
    <row r="2825" spans="1:21">
      <c r="A2825" s="130">
        <f t="shared" si="241"/>
        <v>48</v>
      </c>
      <c r="E2825" s="130">
        <v>4</v>
      </c>
      <c r="F2825" s="132" t="e">
        <f t="shared" ca="1" si="237"/>
        <v>#N/A</v>
      </c>
      <c r="J2825" s="132" t="e">
        <f t="shared" ca="1" si="238"/>
        <v>#N/A</v>
      </c>
      <c r="N2825" s="132" t="e">
        <f t="shared" ca="1" si="239"/>
        <v>#N/A</v>
      </c>
      <c r="S2825" s="132" t="e">
        <f t="shared" ca="1" si="240"/>
        <v>#N/A</v>
      </c>
    </row>
    <row r="2826" spans="1:21">
      <c r="A2826" s="130">
        <f t="shared" si="241"/>
        <v>48</v>
      </c>
      <c r="E2826" s="130">
        <v>5</v>
      </c>
      <c r="F2826" s="132" t="e">
        <f t="shared" ca="1" si="237"/>
        <v>#N/A</v>
      </c>
      <c r="J2826" s="132" t="e">
        <f t="shared" ca="1" si="238"/>
        <v>#N/A</v>
      </c>
      <c r="N2826" s="132" t="e">
        <f t="shared" ca="1" si="239"/>
        <v>#N/A</v>
      </c>
      <c r="S2826" s="132" t="e">
        <f t="shared" ca="1" si="240"/>
        <v>#N/A</v>
      </c>
    </row>
    <row r="2827" spans="1:21">
      <c r="A2827" s="130">
        <f t="shared" si="241"/>
        <v>48</v>
      </c>
      <c r="E2827" s="130">
        <v>6</v>
      </c>
      <c r="F2827" s="132" t="e">
        <f t="shared" ca="1" si="237"/>
        <v>#N/A</v>
      </c>
      <c r="J2827" s="132" t="e">
        <f t="shared" ca="1" si="238"/>
        <v>#N/A</v>
      </c>
      <c r="N2827" s="132" t="e">
        <f t="shared" ca="1" si="239"/>
        <v>#N/A</v>
      </c>
      <c r="S2827" s="132" t="e">
        <f t="shared" ca="1" si="240"/>
        <v>#N/A</v>
      </c>
    </row>
    <row r="2828" spans="1:21">
      <c r="A2828" s="130">
        <f t="shared" si="241"/>
        <v>48</v>
      </c>
      <c r="E2828" s="130">
        <v>7</v>
      </c>
      <c r="F2828" s="132" t="e">
        <f t="shared" ca="1" si="237"/>
        <v>#N/A</v>
      </c>
      <c r="J2828" s="132" t="e">
        <f t="shared" ca="1" si="238"/>
        <v>#N/A</v>
      </c>
      <c r="N2828" s="132" t="e">
        <f t="shared" ca="1" si="239"/>
        <v>#N/A</v>
      </c>
      <c r="S2828" s="132" t="e">
        <f t="shared" ca="1" si="240"/>
        <v>#N/A</v>
      </c>
    </row>
    <row r="2829" spans="1:21">
      <c r="A2829" s="130">
        <f t="shared" si="241"/>
        <v>48</v>
      </c>
      <c r="E2829" s="130">
        <v>8</v>
      </c>
      <c r="F2829" s="132" t="e">
        <f t="shared" ca="1" si="237"/>
        <v>#N/A</v>
      </c>
      <c r="J2829" s="132" t="e">
        <f t="shared" ca="1" si="238"/>
        <v>#N/A</v>
      </c>
      <c r="N2829" s="132" t="e">
        <f t="shared" ca="1" si="239"/>
        <v>#N/A</v>
      </c>
      <c r="S2829" s="132" t="e">
        <f t="shared" ca="1" si="240"/>
        <v>#N/A</v>
      </c>
    </row>
    <row r="2830" spans="1:21">
      <c r="A2830" s="130">
        <f t="shared" si="241"/>
        <v>48</v>
      </c>
      <c r="E2830" s="130">
        <v>9</v>
      </c>
      <c r="F2830" s="132" t="e">
        <f t="shared" ca="1" si="237"/>
        <v>#N/A</v>
      </c>
      <c r="J2830" s="132" t="e">
        <f t="shared" ca="1" si="238"/>
        <v>#N/A</v>
      </c>
      <c r="N2830" s="132" t="e">
        <f t="shared" ca="1" si="239"/>
        <v>#N/A</v>
      </c>
      <c r="S2830" s="132" t="e">
        <f t="shared" ca="1" si="240"/>
        <v>#N/A</v>
      </c>
    </row>
    <row r="2831" spans="1:21">
      <c r="A2831" s="130">
        <f t="shared" si="241"/>
        <v>48</v>
      </c>
      <c r="E2831" s="130">
        <v>10</v>
      </c>
      <c r="F2831" s="132" t="e">
        <f t="shared" ca="1" si="237"/>
        <v>#N/A</v>
      </c>
      <c r="N2831" s="132" t="e">
        <f t="shared" ca="1" si="239"/>
        <v>#N/A</v>
      </c>
      <c r="S2831" s="132" t="e">
        <f t="shared" ca="1" si="240"/>
        <v>#N/A</v>
      </c>
    </row>
    <row r="2832" spans="1:21">
      <c r="A2832" s="130">
        <f t="shared" si="241"/>
        <v>48</v>
      </c>
      <c r="E2832" s="130">
        <v>11</v>
      </c>
      <c r="F2832" s="132" t="e">
        <f t="shared" ca="1" si="237"/>
        <v>#N/A</v>
      </c>
      <c r="N2832" s="132" t="e">
        <f t="shared" ca="1" si="239"/>
        <v>#N/A</v>
      </c>
      <c r="S2832" s="132" t="e">
        <f t="shared" ca="1" si="240"/>
        <v>#N/A</v>
      </c>
    </row>
    <row r="2833" spans="1:19">
      <c r="A2833" s="130">
        <f t="shared" si="241"/>
        <v>48</v>
      </c>
      <c r="E2833" s="130">
        <v>12</v>
      </c>
      <c r="F2833" s="132" t="e">
        <f t="shared" ca="1" si="237"/>
        <v>#N/A</v>
      </c>
      <c r="N2833" s="132" t="e">
        <f t="shared" ca="1" si="239"/>
        <v>#N/A</v>
      </c>
      <c r="S2833" s="132" t="e">
        <f t="shared" ca="1" si="240"/>
        <v>#N/A</v>
      </c>
    </row>
    <row r="2834" spans="1:19">
      <c r="A2834" s="130">
        <f t="shared" si="241"/>
        <v>48</v>
      </c>
      <c r="E2834" s="130">
        <v>13</v>
      </c>
      <c r="F2834" s="132" t="e">
        <f t="shared" ca="1" si="237"/>
        <v>#N/A</v>
      </c>
      <c r="N2834" s="132" t="e">
        <f t="shared" ca="1" si="239"/>
        <v>#N/A</v>
      </c>
      <c r="S2834" s="132" t="e">
        <f t="shared" ca="1" si="240"/>
        <v>#N/A</v>
      </c>
    </row>
    <row r="2835" spans="1:19">
      <c r="A2835" s="130">
        <f t="shared" si="241"/>
        <v>48</v>
      </c>
      <c r="E2835" s="130">
        <v>14</v>
      </c>
      <c r="F2835" s="132" t="e">
        <f t="shared" ca="1" si="237"/>
        <v>#N/A</v>
      </c>
      <c r="N2835" s="132" t="e">
        <f t="shared" ca="1" si="239"/>
        <v>#N/A</v>
      </c>
      <c r="S2835" s="132" t="e">
        <f t="shared" ca="1" si="240"/>
        <v>#N/A</v>
      </c>
    </row>
    <row r="2836" spans="1:19">
      <c r="A2836" s="130">
        <f t="shared" si="241"/>
        <v>48</v>
      </c>
      <c r="E2836" s="130">
        <v>15</v>
      </c>
      <c r="F2836" s="132" t="e">
        <f t="shared" ca="1" si="237"/>
        <v>#N/A</v>
      </c>
      <c r="N2836" s="132" t="e">
        <f t="shared" ca="1" si="239"/>
        <v>#N/A</v>
      </c>
      <c r="S2836" s="132" t="e">
        <f t="shared" ca="1" si="240"/>
        <v>#N/A</v>
      </c>
    </row>
    <row r="2837" spans="1:19">
      <c r="A2837" s="130">
        <f t="shared" si="241"/>
        <v>48</v>
      </c>
      <c r="E2837" s="130">
        <v>16</v>
      </c>
      <c r="F2837" s="132" t="e">
        <f t="shared" ca="1" si="237"/>
        <v>#N/A</v>
      </c>
      <c r="N2837" s="132" t="e">
        <f t="shared" ca="1" si="239"/>
        <v>#N/A</v>
      </c>
      <c r="S2837" s="132" t="e">
        <f t="shared" ca="1" si="240"/>
        <v>#N/A</v>
      </c>
    </row>
    <row r="2838" spans="1:19">
      <c r="A2838" s="130">
        <f t="shared" si="241"/>
        <v>48</v>
      </c>
      <c r="E2838" s="130">
        <v>17</v>
      </c>
      <c r="F2838" s="132" t="e">
        <f t="shared" ca="1" si="237"/>
        <v>#N/A</v>
      </c>
      <c r="N2838" s="132" t="e">
        <f t="shared" ca="1" si="239"/>
        <v>#N/A</v>
      </c>
      <c r="S2838" s="132" t="e">
        <f t="shared" ca="1" si="240"/>
        <v>#N/A</v>
      </c>
    </row>
    <row r="2839" spans="1:19">
      <c r="A2839" s="130">
        <f t="shared" si="241"/>
        <v>48</v>
      </c>
      <c r="E2839" s="130">
        <v>18</v>
      </c>
      <c r="F2839" s="132" t="e">
        <f t="shared" ca="1" si="237"/>
        <v>#N/A</v>
      </c>
      <c r="N2839" s="132" t="e">
        <f t="shared" ca="1" si="239"/>
        <v>#N/A</v>
      </c>
      <c r="S2839" s="132" t="e">
        <f t="shared" ca="1" si="240"/>
        <v>#N/A</v>
      </c>
    </row>
    <row r="2840" spans="1:19">
      <c r="A2840" s="130">
        <f t="shared" si="241"/>
        <v>48</v>
      </c>
      <c r="E2840" s="130">
        <v>19</v>
      </c>
      <c r="F2840" s="132" t="e">
        <f t="shared" ca="1" si="237"/>
        <v>#N/A</v>
      </c>
      <c r="N2840" s="132" t="e">
        <f t="shared" ca="1" si="239"/>
        <v>#N/A</v>
      </c>
      <c r="S2840" s="132" t="e">
        <f t="shared" ca="1" si="240"/>
        <v>#N/A</v>
      </c>
    </row>
    <row r="2841" spans="1:19">
      <c r="A2841" s="130">
        <f t="shared" si="241"/>
        <v>48</v>
      </c>
      <c r="E2841" s="130">
        <v>20</v>
      </c>
      <c r="F2841" s="132" t="e">
        <f t="shared" ca="1" si="237"/>
        <v>#N/A</v>
      </c>
      <c r="N2841" s="132" t="e">
        <f t="shared" ca="1" si="239"/>
        <v>#N/A</v>
      </c>
      <c r="S2841" s="132" t="e">
        <f t="shared" ca="1" si="240"/>
        <v>#N/A</v>
      </c>
    </row>
    <row r="2842" spans="1:19">
      <c r="A2842" s="130">
        <f t="shared" si="241"/>
        <v>48</v>
      </c>
      <c r="E2842" s="130">
        <v>21</v>
      </c>
      <c r="F2842" s="132" t="e">
        <f t="shared" ca="1" si="237"/>
        <v>#N/A</v>
      </c>
      <c r="N2842" s="132" t="e">
        <f t="shared" ca="1" si="239"/>
        <v>#N/A</v>
      </c>
      <c r="S2842" s="132" t="e">
        <f t="shared" ca="1" si="240"/>
        <v>#N/A</v>
      </c>
    </row>
    <row r="2843" spans="1:19">
      <c r="A2843" s="130">
        <f t="shared" si="241"/>
        <v>48</v>
      </c>
      <c r="E2843" s="130">
        <v>22</v>
      </c>
      <c r="F2843" s="132" t="e">
        <f t="shared" ca="1" si="237"/>
        <v>#N/A</v>
      </c>
      <c r="N2843" s="132" t="e">
        <f t="shared" ca="1" si="239"/>
        <v>#N/A</v>
      </c>
      <c r="S2843" s="132" t="e">
        <f t="shared" ca="1" si="240"/>
        <v>#N/A</v>
      </c>
    </row>
    <row r="2844" spans="1:19">
      <c r="A2844" s="130">
        <f t="shared" si="241"/>
        <v>48</v>
      </c>
      <c r="E2844" s="130">
        <v>23</v>
      </c>
      <c r="F2844" s="132" t="e">
        <f t="shared" ca="1" si="237"/>
        <v>#N/A</v>
      </c>
      <c r="N2844" s="132" t="e">
        <f t="shared" ca="1" si="239"/>
        <v>#N/A</v>
      </c>
      <c r="S2844" s="132" t="e">
        <f t="shared" ca="1" si="240"/>
        <v>#N/A</v>
      </c>
    </row>
    <row r="2845" spans="1:19">
      <c r="A2845" s="130">
        <f t="shared" si="241"/>
        <v>48</v>
      </c>
      <c r="E2845" s="130">
        <v>24</v>
      </c>
      <c r="S2845" s="132" t="e">
        <f t="shared" ca="1" si="240"/>
        <v>#N/A</v>
      </c>
    </row>
    <row r="2846" spans="1:19">
      <c r="A2846" s="130">
        <f t="shared" si="241"/>
        <v>48</v>
      </c>
      <c r="E2846" s="130">
        <v>25</v>
      </c>
      <c r="S2846" s="132" t="e">
        <f t="shared" ca="1" si="240"/>
        <v>#N/A</v>
      </c>
    </row>
    <row r="2847" spans="1:19">
      <c r="A2847" s="130">
        <f t="shared" si="241"/>
        <v>48</v>
      </c>
      <c r="E2847" s="130">
        <v>26</v>
      </c>
      <c r="S2847" s="132" t="e">
        <f t="shared" ca="1" si="240"/>
        <v>#N/A</v>
      </c>
    </row>
    <row r="2848" spans="1:19">
      <c r="A2848" s="130">
        <f t="shared" si="241"/>
        <v>48</v>
      </c>
      <c r="E2848" s="130">
        <v>27</v>
      </c>
      <c r="S2848" s="132" t="e">
        <f t="shared" ca="1" si="240"/>
        <v>#N/A</v>
      </c>
    </row>
    <row r="2849" spans="1:19">
      <c r="A2849" s="130">
        <f t="shared" si="241"/>
        <v>48</v>
      </c>
      <c r="E2849" s="130">
        <v>28</v>
      </c>
      <c r="S2849" s="132" t="e">
        <f t="shared" ca="1" si="240"/>
        <v>#N/A</v>
      </c>
    </row>
    <row r="2850" spans="1:19">
      <c r="A2850" s="130">
        <f t="shared" si="241"/>
        <v>48</v>
      </c>
      <c r="E2850" s="130">
        <v>29</v>
      </c>
      <c r="S2850" s="132" t="e">
        <f t="shared" ca="1" si="240"/>
        <v>#N/A</v>
      </c>
    </row>
    <row r="2851" spans="1:19">
      <c r="A2851" s="130">
        <f t="shared" si="241"/>
        <v>48</v>
      </c>
      <c r="E2851" s="130">
        <v>30</v>
      </c>
      <c r="S2851" s="132" t="e">
        <f t="shared" ca="1" si="240"/>
        <v>#N/A</v>
      </c>
    </row>
    <row r="2852" spans="1:19">
      <c r="A2852" s="130">
        <f t="shared" si="241"/>
        <v>48</v>
      </c>
      <c r="E2852" s="130">
        <v>31</v>
      </c>
      <c r="S2852" s="132" t="e">
        <f t="shared" ca="1" si="240"/>
        <v>#N/A</v>
      </c>
    </row>
    <row r="2853" spans="1:19">
      <c r="A2853" s="130">
        <f t="shared" si="241"/>
        <v>48</v>
      </c>
      <c r="E2853" s="130">
        <v>32</v>
      </c>
      <c r="S2853" s="132" t="e">
        <f t="shared" ca="1" si="240"/>
        <v>#N/A</v>
      </c>
    </row>
    <row r="2854" spans="1:19">
      <c r="A2854" s="130">
        <f t="shared" si="241"/>
        <v>48</v>
      </c>
      <c r="E2854" s="130">
        <v>33</v>
      </c>
      <c r="S2854" s="132" t="e">
        <f t="shared" ca="1" si="240"/>
        <v>#N/A</v>
      </c>
    </row>
    <row r="2855" spans="1:19">
      <c r="A2855" s="130">
        <f t="shared" si="241"/>
        <v>48</v>
      </c>
      <c r="E2855" s="130">
        <v>34</v>
      </c>
      <c r="S2855" s="132" t="e">
        <f t="shared" ca="1" si="240"/>
        <v>#N/A</v>
      </c>
    </row>
    <row r="2856" spans="1:19">
      <c r="A2856" s="130">
        <f t="shared" si="241"/>
        <v>48</v>
      </c>
      <c r="E2856" s="130">
        <v>35</v>
      </c>
      <c r="S2856" s="132" t="e">
        <f t="shared" ca="1" si="240"/>
        <v>#N/A</v>
      </c>
    </row>
    <row r="2857" spans="1:19">
      <c r="A2857" s="130">
        <f t="shared" si="241"/>
        <v>48</v>
      </c>
      <c r="E2857" s="130">
        <v>36</v>
      </c>
      <c r="S2857" s="132" t="e">
        <f t="shared" ca="1" si="240"/>
        <v>#N/A</v>
      </c>
    </row>
    <row r="2858" spans="1:19">
      <c r="A2858" s="130">
        <f t="shared" si="241"/>
        <v>48</v>
      </c>
      <c r="E2858" s="130">
        <v>37</v>
      </c>
      <c r="S2858" s="132" t="e">
        <f t="shared" ca="1" si="240"/>
        <v>#N/A</v>
      </c>
    </row>
    <row r="2859" spans="1:19">
      <c r="A2859" s="130">
        <f t="shared" si="241"/>
        <v>48</v>
      </c>
      <c r="E2859" s="130">
        <v>38</v>
      </c>
      <c r="S2859" s="132" t="e">
        <f t="shared" ca="1" si="240"/>
        <v>#N/A</v>
      </c>
    </row>
    <row r="2860" spans="1:19">
      <c r="A2860" s="130">
        <f t="shared" si="241"/>
        <v>48</v>
      </c>
      <c r="E2860" s="130">
        <v>39</v>
      </c>
      <c r="S2860" s="132" t="e">
        <f t="shared" ca="1" si="240"/>
        <v>#N/A</v>
      </c>
    </row>
    <row r="2861" spans="1:19">
      <c r="A2861" s="130">
        <f t="shared" si="241"/>
        <v>48</v>
      </c>
      <c r="E2861" s="130">
        <v>40</v>
      </c>
      <c r="S2861" s="132" t="e">
        <f t="shared" ca="1" si="240"/>
        <v>#N/A</v>
      </c>
    </row>
    <row r="2862" spans="1:19">
      <c r="A2862" s="130">
        <f t="shared" si="241"/>
        <v>48</v>
      </c>
      <c r="E2862" s="130">
        <v>41</v>
      </c>
      <c r="S2862" s="132" t="e">
        <f t="shared" ca="1" si="240"/>
        <v>#N/A</v>
      </c>
    </row>
    <row r="2863" spans="1:19">
      <c r="A2863" s="130">
        <f t="shared" si="241"/>
        <v>48</v>
      </c>
      <c r="E2863" s="130">
        <v>42</v>
      </c>
      <c r="S2863" s="132" t="e">
        <f t="shared" ca="1" si="240"/>
        <v>#N/A</v>
      </c>
    </row>
    <row r="2864" spans="1:19">
      <c r="A2864" s="130">
        <f t="shared" si="241"/>
        <v>48</v>
      </c>
      <c r="E2864" s="130">
        <v>43</v>
      </c>
      <c r="S2864" s="132" t="e">
        <f t="shared" ca="1" si="240"/>
        <v>#N/A</v>
      </c>
    </row>
    <row r="2865" spans="1:19">
      <c r="A2865" s="130">
        <f t="shared" si="241"/>
        <v>48</v>
      </c>
      <c r="E2865" s="130">
        <v>44</v>
      </c>
      <c r="S2865" s="132" t="e">
        <f t="shared" ca="1" si="240"/>
        <v>#N/A</v>
      </c>
    </row>
    <row r="2866" spans="1:19">
      <c r="A2866" s="130">
        <f t="shared" si="241"/>
        <v>48</v>
      </c>
      <c r="E2866" s="130">
        <v>45</v>
      </c>
      <c r="S2866" s="132" t="e">
        <f t="shared" ca="1" si="240"/>
        <v>#N/A</v>
      </c>
    </row>
    <row r="2867" spans="1:19">
      <c r="A2867" s="130">
        <f t="shared" si="241"/>
        <v>48</v>
      </c>
      <c r="E2867" s="130">
        <v>46</v>
      </c>
      <c r="S2867" s="132" t="e">
        <f t="shared" ca="1" si="240"/>
        <v>#N/A</v>
      </c>
    </row>
    <row r="2868" spans="1:19">
      <c r="A2868" s="130">
        <f t="shared" si="241"/>
        <v>48</v>
      </c>
      <c r="E2868" s="130">
        <v>47</v>
      </c>
      <c r="S2868" s="132" t="e">
        <f t="shared" ca="1" si="240"/>
        <v>#N/A</v>
      </c>
    </row>
    <row r="2869" spans="1:19">
      <c r="A2869" s="130">
        <f t="shared" si="241"/>
        <v>48</v>
      </c>
      <c r="E2869" s="130">
        <v>48</v>
      </c>
      <c r="S2869" s="132" t="e">
        <f t="shared" ca="1" si="240"/>
        <v>#N/A</v>
      </c>
    </row>
    <row r="2870" spans="1:19">
      <c r="A2870" s="130">
        <f t="shared" si="241"/>
        <v>48</v>
      </c>
      <c r="E2870" s="130">
        <v>49</v>
      </c>
      <c r="S2870" s="132" t="e">
        <f t="shared" ca="1" si="240"/>
        <v>#N/A</v>
      </c>
    </row>
    <row r="2871" spans="1:19">
      <c r="A2871" s="130">
        <f t="shared" si="241"/>
        <v>48</v>
      </c>
      <c r="E2871" s="130">
        <v>50</v>
      </c>
      <c r="S2871" s="132" t="e">
        <f t="shared" ca="1" si="240"/>
        <v>#N/A</v>
      </c>
    </row>
    <row r="2872" spans="1:19">
      <c r="A2872" s="130">
        <f t="shared" si="241"/>
        <v>48</v>
      </c>
      <c r="E2872" s="130">
        <v>51</v>
      </c>
      <c r="S2872" s="132" t="e">
        <f t="shared" ca="1" si="240"/>
        <v>#N/A</v>
      </c>
    </row>
    <row r="2873" spans="1:19">
      <c r="A2873" s="130">
        <f t="shared" si="241"/>
        <v>48</v>
      </c>
      <c r="E2873" s="130">
        <v>52</v>
      </c>
      <c r="S2873" s="132" t="e">
        <f t="shared" ca="1" si="240"/>
        <v>#N/A</v>
      </c>
    </row>
    <row r="2882" spans="1:21">
      <c r="A2882" s="130">
        <f>(ROW()+58)/60</f>
        <v>49</v>
      </c>
      <c r="B2882" s="131">
        <f ca="1">INDIRECT("select!E"&amp;TEXT($B$1+A2882,"#"))</f>
        <v>0</v>
      </c>
      <c r="C2882" s="130" t="e">
        <f ca="1">VLOOKUP(B2882,$A$3181:$D$3190,4,0)</f>
        <v>#N/A</v>
      </c>
      <c r="D2882" s="130" t="e">
        <f ca="1">VLOOKUP(B2882,$A$3181:$D$3190,3,0)</f>
        <v>#N/A</v>
      </c>
      <c r="E2882" s="130">
        <v>1</v>
      </c>
      <c r="F2882" s="132" t="e">
        <f t="shared" ref="F2882:F2904" ca="1" si="242">IF(E2882&lt;=INDIRECT("D$"&amp;TEXT(ROW()-E2882+1,"#")),INDIRECT("E$"&amp;TEXT($F$1+INDIRECT("C$"&amp;TEXT(ROW()-E2882+1,"#"))+E2882-1,"#")),"")</f>
        <v>#N/A</v>
      </c>
      <c r="G2882" s="131">
        <f ca="1">INDIRECT("select!G"&amp;TEXT($B$1+A2882,"#"))</f>
        <v>0</v>
      </c>
      <c r="H2882" s="130" t="e">
        <f ca="1">VLOOKUP(G2882,E$3181:G$3219,3,0)</f>
        <v>#N/A</v>
      </c>
      <c r="I2882" s="130" t="e">
        <f ca="1">VLOOKUP(G2882,E$3181:G$3219,2,0)</f>
        <v>#N/A</v>
      </c>
      <c r="J2882" s="132" t="e">
        <f t="shared" ref="J2882:J2890" ca="1" si="243">IF(E2882&lt;=INDIRECT("I$"&amp;TEXT(ROW()-E2882+1,"#")),INDIRECT("H$"&amp;TEXT($F$1+INDIRECT("H$"&amp;TEXT(ROW()-E2882+1,"#"))+E2882-1,"#")),"")</f>
        <v>#N/A</v>
      </c>
      <c r="K2882" s="133">
        <f ca="1">INDIRECT("select!H"&amp;TEXT($B$1+A2882,"#"))</f>
        <v>0</v>
      </c>
      <c r="L2882" s="130" t="e">
        <f ca="1">VLOOKUP(K2882,H$3181:J$3287,3,0)</f>
        <v>#N/A</v>
      </c>
      <c r="M2882" s="130" t="e">
        <f ca="1">VLOOKUP(K2882,H$3181:J$3287,2,0)</f>
        <v>#N/A</v>
      </c>
      <c r="N2882" s="132" t="e">
        <f t="shared" ref="N2882:N2904" ca="1" si="244">IF(E2882&lt;=INDIRECT("M$"&amp;TEXT(ROW()-E2882+1,"#")),INDIRECT("K$"&amp;TEXT($F$1+INDIRECT("L$"&amp;TEXT(ROW()-E2882+1,"#"))+E2882-1,"#")),"")</f>
        <v>#N/A</v>
      </c>
      <c r="O2882" s="133">
        <f ca="1">INDIRECT("select!I"&amp;TEXT($B$1+A2882,"#"))</f>
        <v>0</v>
      </c>
      <c r="Q2882" s="130" t="e">
        <f ca="1">VLOOKUP(O2882,K$3181:O$3570,5,0)</f>
        <v>#N/A</v>
      </c>
      <c r="R2882" s="130" t="e">
        <f ca="1">VLOOKUP(O2882,K$3181:O$3570,4,0)</f>
        <v>#N/A</v>
      </c>
      <c r="S2882" s="132" t="e">
        <f t="shared" ref="S2882:S2933" ca="1" si="245">IF(E2882&lt;=INDIRECT("R$"&amp;TEXT(ROW()-E2882+1,"#")),INDIRECT("P$"&amp;TEXT($F$1+INDIRECT("Q$"&amp;TEXT(ROW()-E2882+1,"#"))+E2882-1,"#")),"")</f>
        <v>#N/A</v>
      </c>
      <c r="T2882" s="130" t="str">
        <f ca="1">IFERROR(VLOOKUP(O2882,K$3181:O$3570,2,0),"")</f>
        <v/>
      </c>
      <c r="U2882">
        <f ca="1">IFERROR(VLOOKUP(O2882,K$3181:O$3570,3,0),0)</f>
        <v>0</v>
      </c>
    </row>
    <row r="2883" spans="1:21">
      <c r="A2883" s="130">
        <f t="shared" ref="A2883:A2933" si="246">A2882</f>
        <v>49</v>
      </c>
      <c r="E2883" s="130">
        <v>2</v>
      </c>
      <c r="F2883" s="132" t="e">
        <f t="shared" ca="1" si="242"/>
        <v>#N/A</v>
      </c>
      <c r="J2883" s="132" t="e">
        <f t="shared" ca="1" si="243"/>
        <v>#N/A</v>
      </c>
      <c r="N2883" s="132" t="e">
        <f t="shared" ca="1" si="244"/>
        <v>#N/A</v>
      </c>
      <c r="S2883" s="132" t="e">
        <f t="shared" ca="1" si="245"/>
        <v>#N/A</v>
      </c>
    </row>
    <row r="2884" spans="1:21">
      <c r="A2884" s="130">
        <f t="shared" si="246"/>
        <v>49</v>
      </c>
      <c r="E2884" s="130">
        <v>3</v>
      </c>
      <c r="F2884" s="132" t="e">
        <f t="shared" ca="1" si="242"/>
        <v>#N/A</v>
      </c>
      <c r="J2884" s="132" t="e">
        <f t="shared" ca="1" si="243"/>
        <v>#N/A</v>
      </c>
      <c r="N2884" s="132" t="e">
        <f t="shared" ca="1" si="244"/>
        <v>#N/A</v>
      </c>
      <c r="S2884" s="132" t="e">
        <f t="shared" ca="1" si="245"/>
        <v>#N/A</v>
      </c>
    </row>
    <row r="2885" spans="1:21">
      <c r="A2885" s="130">
        <f t="shared" si="246"/>
        <v>49</v>
      </c>
      <c r="E2885" s="130">
        <v>4</v>
      </c>
      <c r="F2885" s="132" t="e">
        <f t="shared" ca="1" si="242"/>
        <v>#N/A</v>
      </c>
      <c r="J2885" s="132" t="e">
        <f t="shared" ca="1" si="243"/>
        <v>#N/A</v>
      </c>
      <c r="N2885" s="132" t="e">
        <f t="shared" ca="1" si="244"/>
        <v>#N/A</v>
      </c>
      <c r="S2885" s="132" t="e">
        <f t="shared" ca="1" si="245"/>
        <v>#N/A</v>
      </c>
    </row>
    <row r="2886" spans="1:21">
      <c r="A2886" s="130">
        <f t="shared" si="246"/>
        <v>49</v>
      </c>
      <c r="E2886" s="130">
        <v>5</v>
      </c>
      <c r="F2886" s="132" t="e">
        <f t="shared" ca="1" si="242"/>
        <v>#N/A</v>
      </c>
      <c r="J2886" s="132" t="e">
        <f t="shared" ca="1" si="243"/>
        <v>#N/A</v>
      </c>
      <c r="N2886" s="132" t="e">
        <f t="shared" ca="1" si="244"/>
        <v>#N/A</v>
      </c>
      <c r="S2886" s="132" t="e">
        <f t="shared" ca="1" si="245"/>
        <v>#N/A</v>
      </c>
    </row>
    <row r="2887" spans="1:21">
      <c r="A2887" s="130">
        <f t="shared" si="246"/>
        <v>49</v>
      </c>
      <c r="E2887" s="130">
        <v>6</v>
      </c>
      <c r="F2887" s="132" t="e">
        <f t="shared" ca="1" si="242"/>
        <v>#N/A</v>
      </c>
      <c r="J2887" s="132" t="e">
        <f t="shared" ca="1" si="243"/>
        <v>#N/A</v>
      </c>
      <c r="N2887" s="132" t="e">
        <f t="shared" ca="1" si="244"/>
        <v>#N/A</v>
      </c>
      <c r="S2887" s="132" t="e">
        <f t="shared" ca="1" si="245"/>
        <v>#N/A</v>
      </c>
    </row>
    <row r="2888" spans="1:21">
      <c r="A2888" s="130">
        <f t="shared" si="246"/>
        <v>49</v>
      </c>
      <c r="E2888" s="130">
        <v>7</v>
      </c>
      <c r="F2888" s="132" t="e">
        <f t="shared" ca="1" si="242"/>
        <v>#N/A</v>
      </c>
      <c r="J2888" s="132" t="e">
        <f t="shared" ca="1" si="243"/>
        <v>#N/A</v>
      </c>
      <c r="N2888" s="132" t="e">
        <f t="shared" ca="1" si="244"/>
        <v>#N/A</v>
      </c>
      <c r="S2888" s="132" t="e">
        <f t="shared" ca="1" si="245"/>
        <v>#N/A</v>
      </c>
    </row>
    <row r="2889" spans="1:21">
      <c r="A2889" s="130">
        <f t="shared" si="246"/>
        <v>49</v>
      </c>
      <c r="E2889" s="130">
        <v>8</v>
      </c>
      <c r="F2889" s="132" t="e">
        <f t="shared" ca="1" si="242"/>
        <v>#N/A</v>
      </c>
      <c r="J2889" s="132" t="e">
        <f t="shared" ca="1" si="243"/>
        <v>#N/A</v>
      </c>
      <c r="N2889" s="132" t="e">
        <f t="shared" ca="1" si="244"/>
        <v>#N/A</v>
      </c>
      <c r="S2889" s="132" t="e">
        <f t="shared" ca="1" si="245"/>
        <v>#N/A</v>
      </c>
    </row>
    <row r="2890" spans="1:21">
      <c r="A2890" s="130">
        <f t="shared" si="246"/>
        <v>49</v>
      </c>
      <c r="E2890" s="130">
        <v>9</v>
      </c>
      <c r="F2890" s="132" t="e">
        <f t="shared" ca="1" si="242"/>
        <v>#N/A</v>
      </c>
      <c r="J2890" s="132" t="e">
        <f t="shared" ca="1" si="243"/>
        <v>#N/A</v>
      </c>
      <c r="N2890" s="132" t="e">
        <f t="shared" ca="1" si="244"/>
        <v>#N/A</v>
      </c>
      <c r="S2890" s="132" t="e">
        <f t="shared" ca="1" si="245"/>
        <v>#N/A</v>
      </c>
    </row>
    <row r="2891" spans="1:21">
      <c r="A2891" s="130">
        <f t="shared" si="246"/>
        <v>49</v>
      </c>
      <c r="E2891" s="130">
        <v>10</v>
      </c>
      <c r="F2891" s="132" t="e">
        <f t="shared" ca="1" si="242"/>
        <v>#N/A</v>
      </c>
      <c r="N2891" s="132" t="e">
        <f t="shared" ca="1" si="244"/>
        <v>#N/A</v>
      </c>
      <c r="S2891" s="132" t="e">
        <f t="shared" ca="1" si="245"/>
        <v>#N/A</v>
      </c>
    </row>
    <row r="2892" spans="1:21">
      <c r="A2892" s="130">
        <f t="shared" si="246"/>
        <v>49</v>
      </c>
      <c r="E2892" s="130">
        <v>11</v>
      </c>
      <c r="F2892" s="132" t="e">
        <f t="shared" ca="1" si="242"/>
        <v>#N/A</v>
      </c>
      <c r="N2892" s="132" t="e">
        <f t="shared" ca="1" si="244"/>
        <v>#N/A</v>
      </c>
      <c r="S2892" s="132" t="e">
        <f t="shared" ca="1" si="245"/>
        <v>#N/A</v>
      </c>
    </row>
    <row r="2893" spans="1:21">
      <c r="A2893" s="130">
        <f t="shared" si="246"/>
        <v>49</v>
      </c>
      <c r="E2893" s="130">
        <v>12</v>
      </c>
      <c r="F2893" s="132" t="e">
        <f t="shared" ca="1" si="242"/>
        <v>#N/A</v>
      </c>
      <c r="N2893" s="132" t="e">
        <f t="shared" ca="1" si="244"/>
        <v>#N/A</v>
      </c>
      <c r="S2893" s="132" t="e">
        <f t="shared" ca="1" si="245"/>
        <v>#N/A</v>
      </c>
    </row>
    <row r="2894" spans="1:21">
      <c r="A2894" s="130">
        <f t="shared" si="246"/>
        <v>49</v>
      </c>
      <c r="E2894" s="130">
        <v>13</v>
      </c>
      <c r="F2894" s="132" t="e">
        <f t="shared" ca="1" si="242"/>
        <v>#N/A</v>
      </c>
      <c r="N2894" s="132" t="e">
        <f t="shared" ca="1" si="244"/>
        <v>#N/A</v>
      </c>
      <c r="S2894" s="132" t="e">
        <f t="shared" ca="1" si="245"/>
        <v>#N/A</v>
      </c>
    </row>
    <row r="2895" spans="1:21">
      <c r="A2895" s="130">
        <f t="shared" si="246"/>
        <v>49</v>
      </c>
      <c r="E2895" s="130">
        <v>14</v>
      </c>
      <c r="F2895" s="132" t="e">
        <f t="shared" ca="1" si="242"/>
        <v>#N/A</v>
      </c>
      <c r="N2895" s="132" t="e">
        <f t="shared" ca="1" si="244"/>
        <v>#N/A</v>
      </c>
      <c r="S2895" s="132" t="e">
        <f t="shared" ca="1" si="245"/>
        <v>#N/A</v>
      </c>
    </row>
    <row r="2896" spans="1:21">
      <c r="A2896" s="130">
        <f t="shared" si="246"/>
        <v>49</v>
      </c>
      <c r="E2896" s="130">
        <v>15</v>
      </c>
      <c r="F2896" s="132" t="e">
        <f t="shared" ca="1" si="242"/>
        <v>#N/A</v>
      </c>
      <c r="N2896" s="132" t="e">
        <f t="shared" ca="1" si="244"/>
        <v>#N/A</v>
      </c>
      <c r="S2896" s="132" t="e">
        <f t="shared" ca="1" si="245"/>
        <v>#N/A</v>
      </c>
    </row>
    <row r="2897" spans="1:19">
      <c r="A2897" s="130">
        <f t="shared" si="246"/>
        <v>49</v>
      </c>
      <c r="E2897" s="130">
        <v>16</v>
      </c>
      <c r="F2897" s="132" t="e">
        <f t="shared" ca="1" si="242"/>
        <v>#N/A</v>
      </c>
      <c r="N2897" s="132" t="e">
        <f t="shared" ca="1" si="244"/>
        <v>#N/A</v>
      </c>
      <c r="S2897" s="132" t="e">
        <f t="shared" ca="1" si="245"/>
        <v>#N/A</v>
      </c>
    </row>
    <row r="2898" spans="1:19">
      <c r="A2898" s="130">
        <f t="shared" si="246"/>
        <v>49</v>
      </c>
      <c r="E2898" s="130">
        <v>17</v>
      </c>
      <c r="F2898" s="132" t="e">
        <f t="shared" ca="1" si="242"/>
        <v>#N/A</v>
      </c>
      <c r="N2898" s="132" t="e">
        <f t="shared" ca="1" si="244"/>
        <v>#N/A</v>
      </c>
      <c r="S2898" s="132" t="e">
        <f t="shared" ca="1" si="245"/>
        <v>#N/A</v>
      </c>
    </row>
    <row r="2899" spans="1:19">
      <c r="A2899" s="130">
        <f t="shared" si="246"/>
        <v>49</v>
      </c>
      <c r="E2899" s="130">
        <v>18</v>
      </c>
      <c r="F2899" s="132" t="e">
        <f t="shared" ca="1" si="242"/>
        <v>#N/A</v>
      </c>
      <c r="N2899" s="132" t="e">
        <f t="shared" ca="1" si="244"/>
        <v>#N/A</v>
      </c>
      <c r="S2899" s="132" t="e">
        <f t="shared" ca="1" si="245"/>
        <v>#N/A</v>
      </c>
    </row>
    <row r="2900" spans="1:19">
      <c r="A2900" s="130">
        <f t="shared" si="246"/>
        <v>49</v>
      </c>
      <c r="E2900" s="130">
        <v>19</v>
      </c>
      <c r="F2900" s="132" t="e">
        <f t="shared" ca="1" si="242"/>
        <v>#N/A</v>
      </c>
      <c r="N2900" s="132" t="e">
        <f t="shared" ca="1" si="244"/>
        <v>#N/A</v>
      </c>
      <c r="S2900" s="132" t="e">
        <f t="shared" ca="1" si="245"/>
        <v>#N/A</v>
      </c>
    </row>
    <row r="2901" spans="1:19">
      <c r="A2901" s="130">
        <f t="shared" si="246"/>
        <v>49</v>
      </c>
      <c r="E2901" s="130">
        <v>20</v>
      </c>
      <c r="F2901" s="132" t="e">
        <f t="shared" ca="1" si="242"/>
        <v>#N/A</v>
      </c>
      <c r="N2901" s="132" t="e">
        <f t="shared" ca="1" si="244"/>
        <v>#N/A</v>
      </c>
      <c r="S2901" s="132" t="e">
        <f t="shared" ca="1" si="245"/>
        <v>#N/A</v>
      </c>
    </row>
    <row r="2902" spans="1:19">
      <c r="A2902" s="130">
        <f t="shared" si="246"/>
        <v>49</v>
      </c>
      <c r="E2902" s="130">
        <v>21</v>
      </c>
      <c r="F2902" s="132" t="e">
        <f t="shared" ca="1" si="242"/>
        <v>#N/A</v>
      </c>
      <c r="N2902" s="132" t="e">
        <f t="shared" ca="1" si="244"/>
        <v>#N/A</v>
      </c>
      <c r="S2902" s="132" t="e">
        <f t="shared" ca="1" si="245"/>
        <v>#N/A</v>
      </c>
    </row>
    <row r="2903" spans="1:19">
      <c r="A2903" s="130">
        <f t="shared" si="246"/>
        <v>49</v>
      </c>
      <c r="E2903" s="130">
        <v>22</v>
      </c>
      <c r="F2903" s="132" t="e">
        <f t="shared" ca="1" si="242"/>
        <v>#N/A</v>
      </c>
      <c r="N2903" s="132" t="e">
        <f t="shared" ca="1" si="244"/>
        <v>#N/A</v>
      </c>
      <c r="S2903" s="132" t="e">
        <f t="shared" ca="1" si="245"/>
        <v>#N/A</v>
      </c>
    </row>
    <row r="2904" spans="1:19">
      <c r="A2904" s="130">
        <f t="shared" si="246"/>
        <v>49</v>
      </c>
      <c r="E2904" s="130">
        <v>23</v>
      </c>
      <c r="F2904" s="132" t="e">
        <f t="shared" ca="1" si="242"/>
        <v>#N/A</v>
      </c>
      <c r="N2904" s="132" t="e">
        <f t="shared" ca="1" si="244"/>
        <v>#N/A</v>
      </c>
      <c r="S2904" s="132" t="e">
        <f t="shared" ca="1" si="245"/>
        <v>#N/A</v>
      </c>
    </row>
    <row r="2905" spans="1:19">
      <c r="A2905" s="130">
        <f t="shared" si="246"/>
        <v>49</v>
      </c>
      <c r="E2905" s="130">
        <v>24</v>
      </c>
      <c r="S2905" s="132" t="e">
        <f t="shared" ca="1" si="245"/>
        <v>#N/A</v>
      </c>
    </row>
    <row r="2906" spans="1:19">
      <c r="A2906" s="130">
        <f t="shared" si="246"/>
        <v>49</v>
      </c>
      <c r="E2906" s="130">
        <v>25</v>
      </c>
      <c r="S2906" s="132" t="e">
        <f t="shared" ca="1" si="245"/>
        <v>#N/A</v>
      </c>
    </row>
    <row r="2907" spans="1:19">
      <c r="A2907" s="130">
        <f t="shared" si="246"/>
        <v>49</v>
      </c>
      <c r="E2907" s="130">
        <v>26</v>
      </c>
      <c r="S2907" s="132" t="e">
        <f t="shared" ca="1" si="245"/>
        <v>#N/A</v>
      </c>
    </row>
    <row r="2908" spans="1:19">
      <c r="A2908" s="130">
        <f t="shared" si="246"/>
        <v>49</v>
      </c>
      <c r="E2908" s="130">
        <v>27</v>
      </c>
      <c r="S2908" s="132" t="e">
        <f t="shared" ca="1" si="245"/>
        <v>#N/A</v>
      </c>
    </row>
    <row r="2909" spans="1:19">
      <c r="A2909" s="130">
        <f t="shared" si="246"/>
        <v>49</v>
      </c>
      <c r="E2909" s="130">
        <v>28</v>
      </c>
      <c r="S2909" s="132" t="e">
        <f t="shared" ca="1" si="245"/>
        <v>#N/A</v>
      </c>
    </row>
    <row r="2910" spans="1:19">
      <c r="A2910" s="130">
        <f t="shared" si="246"/>
        <v>49</v>
      </c>
      <c r="E2910" s="130">
        <v>29</v>
      </c>
      <c r="S2910" s="132" t="e">
        <f t="shared" ca="1" si="245"/>
        <v>#N/A</v>
      </c>
    </row>
    <row r="2911" spans="1:19">
      <c r="A2911" s="130">
        <f t="shared" si="246"/>
        <v>49</v>
      </c>
      <c r="E2911" s="130">
        <v>30</v>
      </c>
      <c r="S2911" s="132" t="e">
        <f t="shared" ca="1" si="245"/>
        <v>#N/A</v>
      </c>
    </row>
    <row r="2912" spans="1:19">
      <c r="A2912" s="130">
        <f t="shared" si="246"/>
        <v>49</v>
      </c>
      <c r="E2912" s="130">
        <v>31</v>
      </c>
      <c r="S2912" s="132" t="e">
        <f t="shared" ca="1" si="245"/>
        <v>#N/A</v>
      </c>
    </row>
    <row r="2913" spans="1:19">
      <c r="A2913" s="130">
        <f t="shared" si="246"/>
        <v>49</v>
      </c>
      <c r="E2913" s="130">
        <v>32</v>
      </c>
      <c r="S2913" s="132" t="e">
        <f t="shared" ca="1" si="245"/>
        <v>#N/A</v>
      </c>
    </row>
    <row r="2914" spans="1:19">
      <c r="A2914" s="130">
        <f t="shared" si="246"/>
        <v>49</v>
      </c>
      <c r="E2914" s="130">
        <v>33</v>
      </c>
      <c r="S2914" s="132" t="e">
        <f t="shared" ca="1" si="245"/>
        <v>#N/A</v>
      </c>
    </row>
    <row r="2915" spans="1:19">
      <c r="A2915" s="130">
        <f t="shared" si="246"/>
        <v>49</v>
      </c>
      <c r="E2915" s="130">
        <v>34</v>
      </c>
      <c r="S2915" s="132" t="e">
        <f t="shared" ca="1" si="245"/>
        <v>#N/A</v>
      </c>
    </row>
    <row r="2916" spans="1:19">
      <c r="A2916" s="130">
        <f t="shared" si="246"/>
        <v>49</v>
      </c>
      <c r="E2916" s="130">
        <v>35</v>
      </c>
      <c r="S2916" s="132" t="e">
        <f t="shared" ca="1" si="245"/>
        <v>#N/A</v>
      </c>
    </row>
    <row r="2917" spans="1:19">
      <c r="A2917" s="130">
        <f t="shared" si="246"/>
        <v>49</v>
      </c>
      <c r="E2917" s="130">
        <v>36</v>
      </c>
      <c r="S2917" s="132" t="e">
        <f t="shared" ca="1" si="245"/>
        <v>#N/A</v>
      </c>
    </row>
    <row r="2918" spans="1:19">
      <c r="A2918" s="130">
        <f t="shared" si="246"/>
        <v>49</v>
      </c>
      <c r="E2918" s="130">
        <v>37</v>
      </c>
      <c r="S2918" s="132" t="e">
        <f t="shared" ca="1" si="245"/>
        <v>#N/A</v>
      </c>
    </row>
    <row r="2919" spans="1:19">
      <c r="A2919" s="130">
        <f t="shared" si="246"/>
        <v>49</v>
      </c>
      <c r="E2919" s="130">
        <v>38</v>
      </c>
      <c r="S2919" s="132" t="e">
        <f t="shared" ca="1" si="245"/>
        <v>#N/A</v>
      </c>
    </row>
    <row r="2920" spans="1:19">
      <c r="A2920" s="130">
        <f t="shared" si="246"/>
        <v>49</v>
      </c>
      <c r="E2920" s="130">
        <v>39</v>
      </c>
      <c r="S2920" s="132" t="e">
        <f t="shared" ca="1" si="245"/>
        <v>#N/A</v>
      </c>
    </row>
    <row r="2921" spans="1:19">
      <c r="A2921" s="130">
        <f t="shared" si="246"/>
        <v>49</v>
      </c>
      <c r="E2921" s="130">
        <v>40</v>
      </c>
      <c r="S2921" s="132" t="e">
        <f t="shared" ca="1" si="245"/>
        <v>#N/A</v>
      </c>
    </row>
    <row r="2922" spans="1:19">
      <c r="A2922" s="130">
        <f t="shared" si="246"/>
        <v>49</v>
      </c>
      <c r="E2922" s="130">
        <v>41</v>
      </c>
      <c r="S2922" s="132" t="e">
        <f t="shared" ca="1" si="245"/>
        <v>#N/A</v>
      </c>
    </row>
    <row r="2923" spans="1:19">
      <c r="A2923" s="130">
        <f t="shared" si="246"/>
        <v>49</v>
      </c>
      <c r="E2923" s="130">
        <v>42</v>
      </c>
      <c r="S2923" s="132" t="e">
        <f t="shared" ca="1" si="245"/>
        <v>#N/A</v>
      </c>
    </row>
    <row r="2924" spans="1:19">
      <c r="A2924" s="130">
        <f t="shared" si="246"/>
        <v>49</v>
      </c>
      <c r="E2924" s="130">
        <v>43</v>
      </c>
      <c r="S2924" s="132" t="e">
        <f t="shared" ca="1" si="245"/>
        <v>#N/A</v>
      </c>
    </row>
    <row r="2925" spans="1:19">
      <c r="A2925" s="130">
        <f t="shared" si="246"/>
        <v>49</v>
      </c>
      <c r="E2925" s="130">
        <v>44</v>
      </c>
      <c r="S2925" s="132" t="e">
        <f t="shared" ca="1" si="245"/>
        <v>#N/A</v>
      </c>
    </row>
    <row r="2926" spans="1:19">
      <c r="A2926" s="130">
        <f t="shared" si="246"/>
        <v>49</v>
      </c>
      <c r="E2926" s="130">
        <v>45</v>
      </c>
      <c r="S2926" s="132" t="e">
        <f t="shared" ca="1" si="245"/>
        <v>#N/A</v>
      </c>
    </row>
    <row r="2927" spans="1:19">
      <c r="A2927" s="130">
        <f t="shared" si="246"/>
        <v>49</v>
      </c>
      <c r="E2927" s="130">
        <v>46</v>
      </c>
      <c r="S2927" s="132" t="e">
        <f t="shared" ca="1" si="245"/>
        <v>#N/A</v>
      </c>
    </row>
    <row r="2928" spans="1:19">
      <c r="A2928" s="130">
        <f t="shared" si="246"/>
        <v>49</v>
      </c>
      <c r="E2928" s="130">
        <v>47</v>
      </c>
      <c r="S2928" s="132" t="e">
        <f t="shared" ca="1" si="245"/>
        <v>#N/A</v>
      </c>
    </row>
    <row r="2929" spans="1:21">
      <c r="A2929" s="130">
        <f t="shared" si="246"/>
        <v>49</v>
      </c>
      <c r="E2929" s="130">
        <v>48</v>
      </c>
      <c r="S2929" s="132" t="e">
        <f t="shared" ca="1" si="245"/>
        <v>#N/A</v>
      </c>
    </row>
    <row r="2930" spans="1:21">
      <c r="A2930" s="130">
        <f t="shared" si="246"/>
        <v>49</v>
      </c>
      <c r="E2930" s="130">
        <v>49</v>
      </c>
      <c r="S2930" s="132" t="e">
        <f t="shared" ca="1" si="245"/>
        <v>#N/A</v>
      </c>
    </row>
    <row r="2931" spans="1:21">
      <c r="A2931" s="130">
        <f t="shared" si="246"/>
        <v>49</v>
      </c>
      <c r="E2931" s="130">
        <v>50</v>
      </c>
      <c r="S2931" s="132" t="e">
        <f t="shared" ca="1" si="245"/>
        <v>#N/A</v>
      </c>
    </row>
    <row r="2932" spans="1:21">
      <c r="A2932" s="130">
        <f t="shared" si="246"/>
        <v>49</v>
      </c>
      <c r="E2932" s="130">
        <v>51</v>
      </c>
      <c r="S2932" s="132" t="e">
        <f t="shared" ca="1" si="245"/>
        <v>#N/A</v>
      </c>
    </row>
    <row r="2933" spans="1:21">
      <c r="A2933" s="130">
        <f t="shared" si="246"/>
        <v>49</v>
      </c>
      <c r="E2933" s="130">
        <v>52</v>
      </c>
      <c r="S2933" s="132" t="e">
        <f t="shared" ca="1" si="245"/>
        <v>#N/A</v>
      </c>
    </row>
    <row r="2942" spans="1:21">
      <c r="A2942" s="130">
        <f>(ROW()+58)/60</f>
        <v>50</v>
      </c>
      <c r="B2942" s="131">
        <f ca="1">INDIRECT("select!E"&amp;TEXT($B$1+A2942,"#"))</f>
        <v>0</v>
      </c>
      <c r="C2942" s="130" t="e">
        <f ca="1">VLOOKUP(B2942,$A$3181:$D$3190,4,0)</f>
        <v>#N/A</v>
      </c>
      <c r="D2942" s="130" t="e">
        <f ca="1">VLOOKUP(B2942,$A$3181:$D$3190,3,0)</f>
        <v>#N/A</v>
      </c>
      <c r="E2942" s="130">
        <v>1</v>
      </c>
      <c r="F2942" s="132" t="e">
        <f t="shared" ref="F2942:F2964" ca="1" si="247">IF(E2942&lt;=INDIRECT("D$"&amp;TEXT(ROW()-E2942+1,"#")),INDIRECT("E$"&amp;TEXT($F$1+INDIRECT("C$"&amp;TEXT(ROW()-E2942+1,"#"))+E2942-1,"#")),"")</f>
        <v>#N/A</v>
      </c>
      <c r="G2942" s="131">
        <f ca="1">INDIRECT("select!G"&amp;TEXT($B$1+A2942,"#"))</f>
        <v>0</v>
      </c>
      <c r="H2942" s="130" t="e">
        <f ca="1">VLOOKUP(G2942,E$3181:G$3219,3,0)</f>
        <v>#N/A</v>
      </c>
      <c r="I2942" s="130" t="e">
        <f ca="1">VLOOKUP(G2942,E$3181:G$3219,2,0)</f>
        <v>#N/A</v>
      </c>
      <c r="J2942" s="132" t="e">
        <f t="shared" ref="J2942:J2950" ca="1" si="248">IF(E2942&lt;=INDIRECT("I$"&amp;TEXT(ROW()-E2942+1,"#")),INDIRECT("H$"&amp;TEXT($F$1+INDIRECT("H$"&amp;TEXT(ROW()-E2942+1,"#"))+E2942-1,"#")),"")</f>
        <v>#N/A</v>
      </c>
      <c r="K2942" s="133">
        <f ca="1">INDIRECT("select!H"&amp;TEXT($B$1+A2942,"#"))</f>
        <v>0</v>
      </c>
      <c r="L2942" s="130" t="e">
        <f ca="1">VLOOKUP(K2942,H$3181:J$3287,3,0)</f>
        <v>#N/A</v>
      </c>
      <c r="M2942" s="130" t="e">
        <f ca="1">VLOOKUP(K2942,H$3181:J$3287,2,0)</f>
        <v>#N/A</v>
      </c>
      <c r="N2942" s="132" t="e">
        <f t="shared" ref="N2942:N2964" ca="1" si="249">IF(E2942&lt;=INDIRECT("M$"&amp;TEXT(ROW()-E2942+1,"#")),INDIRECT("K$"&amp;TEXT($F$1+INDIRECT("L$"&amp;TEXT(ROW()-E2942+1,"#"))+E2942-1,"#")),"")</f>
        <v>#N/A</v>
      </c>
      <c r="O2942" s="133">
        <f ca="1">INDIRECT("select!I"&amp;TEXT($B$1+A2942,"#"))</f>
        <v>0</v>
      </c>
      <c r="Q2942" s="130" t="e">
        <f ca="1">VLOOKUP(O2942,K$3181:O$3570,5,0)</f>
        <v>#N/A</v>
      </c>
      <c r="R2942" s="130" t="e">
        <f ca="1">VLOOKUP(O2942,K$3181:O$3570,4,0)</f>
        <v>#N/A</v>
      </c>
      <c r="S2942" s="132" t="e">
        <f t="shared" ref="S2942:S2993" ca="1" si="250">IF(E2942&lt;=INDIRECT("R$"&amp;TEXT(ROW()-E2942+1,"#")),INDIRECT("P$"&amp;TEXT($F$1+INDIRECT("Q$"&amp;TEXT(ROW()-E2942+1,"#"))+E2942-1,"#")),"")</f>
        <v>#N/A</v>
      </c>
      <c r="T2942" s="130" t="str">
        <f ca="1">IFERROR(VLOOKUP(O2942,K$3181:O$3570,2,0),"")</f>
        <v/>
      </c>
      <c r="U2942">
        <f ca="1">IFERROR(VLOOKUP(O2942,K$3181:O$3570,3,0),0)</f>
        <v>0</v>
      </c>
    </row>
    <row r="2943" spans="1:21">
      <c r="A2943" s="130">
        <f t="shared" ref="A2943:A2993" si="251">A2942</f>
        <v>50</v>
      </c>
      <c r="E2943" s="130">
        <v>2</v>
      </c>
      <c r="F2943" s="132" t="e">
        <f t="shared" ca="1" si="247"/>
        <v>#N/A</v>
      </c>
      <c r="J2943" s="132" t="e">
        <f t="shared" ca="1" si="248"/>
        <v>#N/A</v>
      </c>
      <c r="N2943" s="132" t="e">
        <f t="shared" ca="1" si="249"/>
        <v>#N/A</v>
      </c>
      <c r="S2943" s="132" t="e">
        <f t="shared" ca="1" si="250"/>
        <v>#N/A</v>
      </c>
    </row>
    <row r="2944" spans="1:21">
      <c r="A2944" s="130">
        <f t="shared" si="251"/>
        <v>50</v>
      </c>
      <c r="E2944" s="130">
        <v>3</v>
      </c>
      <c r="F2944" s="132" t="e">
        <f t="shared" ca="1" si="247"/>
        <v>#N/A</v>
      </c>
      <c r="J2944" s="132" t="e">
        <f t="shared" ca="1" si="248"/>
        <v>#N/A</v>
      </c>
      <c r="N2944" s="132" t="e">
        <f t="shared" ca="1" si="249"/>
        <v>#N/A</v>
      </c>
      <c r="S2944" s="132" t="e">
        <f t="shared" ca="1" si="250"/>
        <v>#N/A</v>
      </c>
    </row>
    <row r="2945" spans="1:19">
      <c r="A2945" s="130">
        <f t="shared" si="251"/>
        <v>50</v>
      </c>
      <c r="E2945" s="130">
        <v>4</v>
      </c>
      <c r="F2945" s="132" t="e">
        <f t="shared" ca="1" si="247"/>
        <v>#N/A</v>
      </c>
      <c r="J2945" s="132" t="e">
        <f t="shared" ca="1" si="248"/>
        <v>#N/A</v>
      </c>
      <c r="N2945" s="132" t="e">
        <f t="shared" ca="1" si="249"/>
        <v>#N/A</v>
      </c>
      <c r="S2945" s="132" t="e">
        <f t="shared" ca="1" si="250"/>
        <v>#N/A</v>
      </c>
    </row>
    <row r="2946" spans="1:19">
      <c r="A2946" s="130">
        <f t="shared" si="251"/>
        <v>50</v>
      </c>
      <c r="E2946" s="130">
        <v>5</v>
      </c>
      <c r="F2946" s="132" t="e">
        <f t="shared" ca="1" si="247"/>
        <v>#N/A</v>
      </c>
      <c r="J2946" s="132" t="e">
        <f t="shared" ca="1" si="248"/>
        <v>#N/A</v>
      </c>
      <c r="N2946" s="132" t="e">
        <f t="shared" ca="1" si="249"/>
        <v>#N/A</v>
      </c>
      <c r="S2946" s="132" t="e">
        <f t="shared" ca="1" si="250"/>
        <v>#N/A</v>
      </c>
    </row>
    <row r="2947" spans="1:19">
      <c r="A2947" s="130">
        <f t="shared" si="251"/>
        <v>50</v>
      </c>
      <c r="E2947" s="130">
        <v>6</v>
      </c>
      <c r="F2947" s="132" t="e">
        <f t="shared" ca="1" si="247"/>
        <v>#N/A</v>
      </c>
      <c r="J2947" s="132" t="e">
        <f t="shared" ca="1" si="248"/>
        <v>#N/A</v>
      </c>
      <c r="N2947" s="132" t="e">
        <f t="shared" ca="1" si="249"/>
        <v>#N/A</v>
      </c>
      <c r="S2947" s="132" t="e">
        <f t="shared" ca="1" si="250"/>
        <v>#N/A</v>
      </c>
    </row>
    <row r="2948" spans="1:19">
      <c r="A2948" s="130">
        <f t="shared" si="251"/>
        <v>50</v>
      </c>
      <c r="E2948" s="130">
        <v>7</v>
      </c>
      <c r="F2948" s="132" t="e">
        <f t="shared" ca="1" si="247"/>
        <v>#N/A</v>
      </c>
      <c r="J2948" s="132" t="e">
        <f t="shared" ca="1" si="248"/>
        <v>#N/A</v>
      </c>
      <c r="N2948" s="132" t="e">
        <f t="shared" ca="1" si="249"/>
        <v>#N/A</v>
      </c>
      <c r="S2948" s="132" t="e">
        <f t="shared" ca="1" si="250"/>
        <v>#N/A</v>
      </c>
    </row>
    <row r="2949" spans="1:19">
      <c r="A2949" s="130">
        <f t="shared" si="251"/>
        <v>50</v>
      </c>
      <c r="E2949" s="130">
        <v>8</v>
      </c>
      <c r="F2949" s="132" t="e">
        <f t="shared" ca="1" si="247"/>
        <v>#N/A</v>
      </c>
      <c r="J2949" s="132" t="e">
        <f t="shared" ca="1" si="248"/>
        <v>#N/A</v>
      </c>
      <c r="N2949" s="132" t="e">
        <f t="shared" ca="1" si="249"/>
        <v>#N/A</v>
      </c>
      <c r="S2949" s="132" t="e">
        <f t="shared" ca="1" si="250"/>
        <v>#N/A</v>
      </c>
    </row>
    <row r="2950" spans="1:19">
      <c r="A2950" s="130">
        <f t="shared" si="251"/>
        <v>50</v>
      </c>
      <c r="E2950" s="130">
        <v>9</v>
      </c>
      <c r="F2950" s="132" t="e">
        <f t="shared" ca="1" si="247"/>
        <v>#N/A</v>
      </c>
      <c r="J2950" s="132" t="e">
        <f t="shared" ca="1" si="248"/>
        <v>#N/A</v>
      </c>
      <c r="N2950" s="132" t="e">
        <f t="shared" ca="1" si="249"/>
        <v>#N/A</v>
      </c>
      <c r="S2950" s="132" t="e">
        <f t="shared" ca="1" si="250"/>
        <v>#N/A</v>
      </c>
    </row>
    <row r="2951" spans="1:19">
      <c r="A2951" s="130">
        <f t="shared" si="251"/>
        <v>50</v>
      </c>
      <c r="E2951" s="130">
        <v>10</v>
      </c>
      <c r="F2951" s="132" t="e">
        <f t="shared" ca="1" si="247"/>
        <v>#N/A</v>
      </c>
      <c r="N2951" s="132" t="e">
        <f t="shared" ca="1" si="249"/>
        <v>#N/A</v>
      </c>
      <c r="S2951" s="132" t="e">
        <f t="shared" ca="1" si="250"/>
        <v>#N/A</v>
      </c>
    </row>
    <row r="2952" spans="1:19">
      <c r="A2952" s="130">
        <f t="shared" si="251"/>
        <v>50</v>
      </c>
      <c r="E2952" s="130">
        <v>11</v>
      </c>
      <c r="F2952" s="132" t="e">
        <f t="shared" ca="1" si="247"/>
        <v>#N/A</v>
      </c>
      <c r="N2952" s="132" t="e">
        <f t="shared" ca="1" si="249"/>
        <v>#N/A</v>
      </c>
      <c r="S2952" s="132" t="e">
        <f t="shared" ca="1" si="250"/>
        <v>#N/A</v>
      </c>
    </row>
    <row r="2953" spans="1:19">
      <c r="A2953" s="130">
        <f t="shared" si="251"/>
        <v>50</v>
      </c>
      <c r="E2953" s="130">
        <v>12</v>
      </c>
      <c r="F2953" s="132" t="e">
        <f t="shared" ca="1" si="247"/>
        <v>#N/A</v>
      </c>
      <c r="N2953" s="132" t="e">
        <f t="shared" ca="1" si="249"/>
        <v>#N/A</v>
      </c>
      <c r="S2953" s="132" t="e">
        <f t="shared" ca="1" si="250"/>
        <v>#N/A</v>
      </c>
    </row>
    <row r="2954" spans="1:19">
      <c r="A2954" s="130">
        <f t="shared" si="251"/>
        <v>50</v>
      </c>
      <c r="E2954" s="130">
        <v>13</v>
      </c>
      <c r="F2954" s="132" t="e">
        <f t="shared" ca="1" si="247"/>
        <v>#N/A</v>
      </c>
      <c r="N2954" s="132" t="e">
        <f t="shared" ca="1" si="249"/>
        <v>#N/A</v>
      </c>
      <c r="S2954" s="132" t="e">
        <f t="shared" ca="1" si="250"/>
        <v>#N/A</v>
      </c>
    </row>
    <row r="2955" spans="1:19">
      <c r="A2955" s="130">
        <f t="shared" si="251"/>
        <v>50</v>
      </c>
      <c r="E2955" s="130">
        <v>14</v>
      </c>
      <c r="F2955" s="132" t="e">
        <f t="shared" ca="1" si="247"/>
        <v>#N/A</v>
      </c>
      <c r="N2955" s="132" t="e">
        <f t="shared" ca="1" si="249"/>
        <v>#N/A</v>
      </c>
      <c r="S2955" s="132" t="e">
        <f t="shared" ca="1" si="250"/>
        <v>#N/A</v>
      </c>
    </row>
    <row r="2956" spans="1:19">
      <c r="A2956" s="130">
        <f t="shared" si="251"/>
        <v>50</v>
      </c>
      <c r="E2956" s="130">
        <v>15</v>
      </c>
      <c r="F2956" s="132" t="e">
        <f t="shared" ca="1" si="247"/>
        <v>#N/A</v>
      </c>
      <c r="N2956" s="132" t="e">
        <f t="shared" ca="1" si="249"/>
        <v>#N/A</v>
      </c>
      <c r="S2956" s="132" t="e">
        <f t="shared" ca="1" si="250"/>
        <v>#N/A</v>
      </c>
    </row>
    <row r="2957" spans="1:19">
      <c r="A2957" s="130">
        <f t="shared" si="251"/>
        <v>50</v>
      </c>
      <c r="E2957" s="130">
        <v>16</v>
      </c>
      <c r="F2957" s="132" t="e">
        <f t="shared" ca="1" si="247"/>
        <v>#N/A</v>
      </c>
      <c r="N2957" s="132" t="e">
        <f t="shared" ca="1" si="249"/>
        <v>#N/A</v>
      </c>
      <c r="S2957" s="132" t="e">
        <f t="shared" ca="1" si="250"/>
        <v>#N/A</v>
      </c>
    </row>
    <row r="2958" spans="1:19">
      <c r="A2958" s="130">
        <f t="shared" si="251"/>
        <v>50</v>
      </c>
      <c r="E2958" s="130">
        <v>17</v>
      </c>
      <c r="F2958" s="132" t="e">
        <f t="shared" ca="1" si="247"/>
        <v>#N/A</v>
      </c>
      <c r="N2958" s="132" t="e">
        <f t="shared" ca="1" si="249"/>
        <v>#N/A</v>
      </c>
      <c r="S2958" s="132" t="e">
        <f t="shared" ca="1" si="250"/>
        <v>#N/A</v>
      </c>
    </row>
    <row r="2959" spans="1:19">
      <c r="A2959" s="130">
        <f t="shared" si="251"/>
        <v>50</v>
      </c>
      <c r="E2959" s="130">
        <v>18</v>
      </c>
      <c r="F2959" s="132" t="e">
        <f t="shared" ca="1" si="247"/>
        <v>#N/A</v>
      </c>
      <c r="N2959" s="132" t="e">
        <f t="shared" ca="1" si="249"/>
        <v>#N/A</v>
      </c>
      <c r="S2959" s="132" t="e">
        <f t="shared" ca="1" si="250"/>
        <v>#N/A</v>
      </c>
    </row>
    <row r="2960" spans="1:19">
      <c r="A2960" s="130">
        <f t="shared" si="251"/>
        <v>50</v>
      </c>
      <c r="E2960" s="130">
        <v>19</v>
      </c>
      <c r="F2960" s="132" t="e">
        <f t="shared" ca="1" si="247"/>
        <v>#N/A</v>
      </c>
      <c r="N2960" s="132" t="e">
        <f t="shared" ca="1" si="249"/>
        <v>#N/A</v>
      </c>
      <c r="S2960" s="132" t="e">
        <f t="shared" ca="1" si="250"/>
        <v>#N/A</v>
      </c>
    </row>
    <row r="2961" spans="1:19">
      <c r="A2961" s="130">
        <f t="shared" si="251"/>
        <v>50</v>
      </c>
      <c r="E2961" s="130">
        <v>20</v>
      </c>
      <c r="F2961" s="132" t="e">
        <f t="shared" ca="1" si="247"/>
        <v>#N/A</v>
      </c>
      <c r="N2961" s="132" t="e">
        <f t="shared" ca="1" si="249"/>
        <v>#N/A</v>
      </c>
      <c r="S2961" s="132" t="e">
        <f t="shared" ca="1" si="250"/>
        <v>#N/A</v>
      </c>
    </row>
    <row r="2962" spans="1:19">
      <c r="A2962" s="130">
        <f t="shared" si="251"/>
        <v>50</v>
      </c>
      <c r="E2962" s="130">
        <v>21</v>
      </c>
      <c r="F2962" s="132" t="e">
        <f t="shared" ca="1" si="247"/>
        <v>#N/A</v>
      </c>
      <c r="N2962" s="132" t="e">
        <f t="shared" ca="1" si="249"/>
        <v>#N/A</v>
      </c>
      <c r="S2962" s="132" t="e">
        <f t="shared" ca="1" si="250"/>
        <v>#N/A</v>
      </c>
    </row>
    <row r="2963" spans="1:19">
      <c r="A2963" s="130">
        <f t="shared" si="251"/>
        <v>50</v>
      </c>
      <c r="E2963" s="130">
        <v>22</v>
      </c>
      <c r="F2963" s="132" t="e">
        <f t="shared" ca="1" si="247"/>
        <v>#N/A</v>
      </c>
      <c r="N2963" s="132" t="e">
        <f t="shared" ca="1" si="249"/>
        <v>#N/A</v>
      </c>
      <c r="S2963" s="132" t="e">
        <f t="shared" ca="1" si="250"/>
        <v>#N/A</v>
      </c>
    </row>
    <row r="2964" spans="1:19">
      <c r="A2964" s="130">
        <f t="shared" si="251"/>
        <v>50</v>
      </c>
      <c r="E2964" s="130">
        <v>23</v>
      </c>
      <c r="F2964" s="132" t="e">
        <f t="shared" ca="1" si="247"/>
        <v>#N/A</v>
      </c>
      <c r="N2964" s="132" t="e">
        <f t="shared" ca="1" si="249"/>
        <v>#N/A</v>
      </c>
      <c r="S2964" s="132" t="e">
        <f t="shared" ca="1" si="250"/>
        <v>#N/A</v>
      </c>
    </row>
    <row r="2965" spans="1:19">
      <c r="A2965" s="130">
        <f t="shared" si="251"/>
        <v>50</v>
      </c>
      <c r="E2965" s="130">
        <v>24</v>
      </c>
      <c r="S2965" s="132" t="e">
        <f t="shared" ca="1" si="250"/>
        <v>#N/A</v>
      </c>
    </row>
    <row r="2966" spans="1:19">
      <c r="A2966" s="130">
        <f t="shared" si="251"/>
        <v>50</v>
      </c>
      <c r="E2966" s="130">
        <v>25</v>
      </c>
      <c r="S2966" s="132" t="e">
        <f t="shared" ca="1" si="250"/>
        <v>#N/A</v>
      </c>
    </row>
    <row r="2967" spans="1:19">
      <c r="A2967" s="130">
        <f t="shared" si="251"/>
        <v>50</v>
      </c>
      <c r="E2967" s="130">
        <v>26</v>
      </c>
      <c r="S2967" s="132" t="e">
        <f t="shared" ca="1" si="250"/>
        <v>#N/A</v>
      </c>
    </row>
    <row r="2968" spans="1:19">
      <c r="A2968" s="130">
        <f t="shared" si="251"/>
        <v>50</v>
      </c>
      <c r="E2968" s="130">
        <v>27</v>
      </c>
      <c r="S2968" s="132" t="e">
        <f t="shared" ca="1" si="250"/>
        <v>#N/A</v>
      </c>
    </row>
    <row r="2969" spans="1:19">
      <c r="A2969" s="130">
        <f t="shared" si="251"/>
        <v>50</v>
      </c>
      <c r="E2969" s="130">
        <v>28</v>
      </c>
      <c r="S2969" s="132" t="e">
        <f t="shared" ca="1" si="250"/>
        <v>#N/A</v>
      </c>
    </row>
    <row r="2970" spans="1:19">
      <c r="A2970" s="130">
        <f t="shared" si="251"/>
        <v>50</v>
      </c>
      <c r="E2970" s="130">
        <v>29</v>
      </c>
      <c r="S2970" s="132" t="e">
        <f t="shared" ca="1" si="250"/>
        <v>#N/A</v>
      </c>
    </row>
    <row r="2971" spans="1:19">
      <c r="A2971" s="130">
        <f t="shared" si="251"/>
        <v>50</v>
      </c>
      <c r="E2971" s="130">
        <v>30</v>
      </c>
      <c r="S2971" s="132" t="e">
        <f t="shared" ca="1" si="250"/>
        <v>#N/A</v>
      </c>
    </row>
    <row r="2972" spans="1:19">
      <c r="A2972" s="130">
        <f t="shared" si="251"/>
        <v>50</v>
      </c>
      <c r="E2972" s="130">
        <v>31</v>
      </c>
      <c r="S2972" s="132" t="e">
        <f t="shared" ca="1" si="250"/>
        <v>#N/A</v>
      </c>
    </row>
    <row r="2973" spans="1:19">
      <c r="A2973" s="130">
        <f t="shared" si="251"/>
        <v>50</v>
      </c>
      <c r="E2973" s="130">
        <v>32</v>
      </c>
      <c r="S2973" s="132" t="e">
        <f t="shared" ca="1" si="250"/>
        <v>#N/A</v>
      </c>
    </row>
    <row r="2974" spans="1:19">
      <c r="A2974" s="130">
        <f t="shared" si="251"/>
        <v>50</v>
      </c>
      <c r="E2974" s="130">
        <v>33</v>
      </c>
      <c r="S2974" s="132" t="e">
        <f t="shared" ca="1" si="250"/>
        <v>#N/A</v>
      </c>
    </row>
    <row r="2975" spans="1:19">
      <c r="A2975" s="130">
        <f t="shared" si="251"/>
        <v>50</v>
      </c>
      <c r="E2975" s="130">
        <v>34</v>
      </c>
      <c r="S2975" s="132" t="e">
        <f t="shared" ca="1" si="250"/>
        <v>#N/A</v>
      </c>
    </row>
    <row r="2976" spans="1:19">
      <c r="A2976" s="130">
        <f t="shared" si="251"/>
        <v>50</v>
      </c>
      <c r="E2976" s="130">
        <v>35</v>
      </c>
      <c r="S2976" s="132" t="e">
        <f t="shared" ca="1" si="250"/>
        <v>#N/A</v>
      </c>
    </row>
    <row r="2977" spans="1:19">
      <c r="A2977" s="130">
        <f t="shared" si="251"/>
        <v>50</v>
      </c>
      <c r="E2977" s="130">
        <v>36</v>
      </c>
      <c r="S2977" s="132" t="e">
        <f t="shared" ca="1" si="250"/>
        <v>#N/A</v>
      </c>
    </row>
    <row r="2978" spans="1:19">
      <c r="A2978" s="130">
        <f t="shared" si="251"/>
        <v>50</v>
      </c>
      <c r="E2978" s="130">
        <v>37</v>
      </c>
      <c r="S2978" s="132" t="e">
        <f t="shared" ca="1" si="250"/>
        <v>#N/A</v>
      </c>
    </row>
    <row r="2979" spans="1:19">
      <c r="A2979" s="130">
        <f t="shared" si="251"/>
        <v>50</v>
      </c>
      <c r="E2979" s="130">
        <v>38</v>
      </c>
      <c r="S2979" s="132" t="e">
        <f t="shared" ca="1" si="250"/>
        <v>#N/A</v>
      </c>
    </row>
    <row r="2980" spans="1:19">
      <c r="A2980" s="130">
        <f t="shared" si="251"/>
        <v>50</v>
      </c>
      <c r="E2980" s="130">
        <v>39</v>
      </c>
      <c r="S2980" s="132" t="e">
        <f t="shared" ca="1" si="250"/>
        <v>#N/A</v>
      </c>
    </row>
    <row r="2981" spans="1:19">
      <c r="A2981" s="130">
        <f t="shared" si="251"/>
        <v>50</v>
      </c>
      <c r="E2981" s="130">
        <v>40</v>
      </c>
      <c r="S2981" s="132" t="e">
        <f t="shared" ca="1" si="250"/>
        <v>#N/A</v>
      </c>
    </row>
    <row r="2982" spans="1:19">
      <c r="A2982" s="130">
        <f t="shared" si="251"/>
        <v>50</v>
      </c>
      <c r="E2982" s="130">
        <v>41</v>
      </c>
      <c r="S2982" s="132" t="e">
        <f t="shared" ca="1" si="250"/>
        <v>#N/A</v>
      </c>
    </row>
    <row r="2983" spans="1:19">
      <c r="A2983" s="130">
        <f t="shared" si="251"/>
        <v>50</v>
      </c>
      <c r="E2983" s="130">
        <v>42</v>
      </c>
      <c r="S2983" s="132" t="e">
        <f t="shared" ca="1" si="250"/>
        <v>#N/A</v>
      </c>
    </row>
    <row r="2984" spans="1:19">
      <c r="A2984" s="130">
        <f t="shared" si="251"/>
        <v>50</v>
      </c>
      <c r="E2984" s="130">
        <v>43</v>
      </c>
      <c r="S2984" s="132" t="e">
        <f t="shared" ca="1" si="250"/>
        <v>#N/A</v>
      </c>
    </row>
    <row r="2985" spans="1:19">
      <c r="A2985" s="130">
        <f t="shared" si="251"/>
        <v>50</v>
      </c>
      <c r="E2985" s="130">
        <v>44</v>
      </c>
      <c r="S2985" s="132" t="e">
        <f t="shared" ca="1" si="250"/>
        <v>#N/A</v>
      </c>
    </row>
    <row r="2986" spans="1:19">
      <c r="A2986" s="130">
        <f t="shared" si="251"/>
        <v>50</v>
      </c>
      <c r="E2986" s="130">
        <v>45</v>
      </c>
      <c r="S2986" s="132" t="e">
        <f t="shared" ca="1" si="250"/>
        <v>#N/A</v>
      </c>
    </row>
    <row r="2987" spans="1:19">
      <c r="A2987" s="130">
        <f t="shared" si="251"/>
        <v>50</v>
      </c>
      <c r="E2987" s="130">
        <v>46</v>
      </c>
      <c r="S2987" s="132" t="e">
        <f t="shared" ca="1" si="250"/>
        <v>#N/A</v>
      </c>
    </row>
    <row r="2988" spans="1:19">
      <c r="A2988" s="130">
        <f t="shared" si="251"/>
        <v>50</v>
      </c>
      <c r="E2988" s="130">
        <v>47</v>
      </c>
      <c r="S2988" s="132" t="e">
        <f t="shared" ca="1" si="250"/>
        <v>#N/A</v>
      </c>
    </row>
    <row r="2989" spans="1:19">
      <c r="A2989" s="130">
        <f t="shared" si="251"/>
        <v>50</v>
      </c>
      <c r="E2989" s="130">
        <v>48</v>
      </c>
      <c r="S2989" s="132" t="e">
        <f t="shared" ca="1" si="250"/>
        <v>#N/A</v>
      </c>
    </row>
    <row r="2990" spans="1:19">
      <c r="A2990" s="130">
        <f t="shared" si="251"/>
        <v>50</v>
      </c>
      <c r="E2990" s="130">
        <v>49</v>
      </c>
      <c r="S2990" s="132" t="e">
        <f t="shared" ca="1" si="250"/>
        <v>#N/A</v>
      </c>
    </row>
    <row r="2991" spans="1:19">
      <c r="A2991" s="130">
        <f t="shared" si="251"/>
        <v>50</v>
      </c>
      <c r="E2991" s="130">
        <v>50</v>
      </c>
      <c r="S2991" s="132" t="e">
        <f t="shared" ca="1" si="250"/>
        <v>#N/A</v>
      </c>
    </row>
    <row r="2992" spans="1:19">
      <c r="A2992" s="130">
        <f t="shared" si="251"/>
        <v>50</v>
      </c>
      <c r="E2992" s="130">
        <v>51</v>
      </c>
      <c r="S2992" s="132" t="e">
        <f t="shared" ca="1" si="250"/>
        <v>#N/A</v>
      </c>
    </row>
    <row r="2993" spans="1:25">
      <c r="A2993" s="130">
        <f t="shared" si="251"/>
        <v>50</v>
      </c>
      <c r="E2993" s="130">
        <v>52</v>
      </c>
      <c r="S2993" s="132" t="e">
        <f t="shared" ca="1" si="250"/>
        <v>#N/A</v>
      </c>
      <c r="Y2993">
        <v>1</v>
      </c>
    </row>
    <row r="3001" spans="1:25">
      <c r="V3001" s="14">
        <f>V3002+V3062+V3122</f>
        <v>126.27134847870789</v>
      </c>
    </row>
    <row r="3002" spans="1:25">
      <c r="A3002" s="130">
        <f>(ROW()+58)/60</f>
        <v>51</v>
      </c>
      <c r="B3002" s="131">
        <f ca="1">INDIRECT("select!E"&amp;TEXT($B$1+A3002,"#"))</f>
        <v>0</v>
      </c>
      <c r="C3002" s="130" t="e">
        <f ca="1">VLOOKUP(B3002,$A$3181:$D$3190,4)</f>
        <v>#N/A</v>
      </c>
      <c r="D3002" s="130" t="e">
        <f ca="1">VLOOKUP(B3002,$A$3181:$D$3190,3)</f>
        <v>#N/A</v>
      </c>
      <c r="E3002" s="130">
        <v>1</v>
      </c>
      <c r="F3002" s="134" t="str">
        <f>lang!A244</f>
        <v>Agricultura, silvicultura y pesca</v>
      </c>
      <c r="G3002" s="131" t="str">
        <f>select!G192</f>
        <v>Productos de cerámica, arcilla y piedra</v>
      </c>
      <c r="H3002" s="130">
        <f>VLOOKUP(G3002,E$3181:G$3219,3,0)</f>
        <v>32</v>
      </c>
      <c r="I3002" s="130">
        <f>VLOOKUP(G3002,E$3181:G$3219,2,0)</f>
        <v>4</v>
      </c>
      <c r="J3002" s="132" t="str">
        <f t="shared" ref="J3002:J3010" ca="1" si="252">IF(E3002&lt;=INDIRECT("I$"&amp;TEXT(ROW()-E3002+1,"#")),INDIRECT("H$"&amp;TEXT($F$1+INDIRECT("H$"&amp;TEXT(ROW()-E3002+1,"#"))+E3002-1,"#")),"")</f>
        <v>Vidrio y productos de vidrio</v>
      </c>
      <c r="K3002" s="133" t="str">
        <f>select!H192</f>
        <v>Vidrio y productos de vidrio</v>
      </c>
      <c r="L3002" s="130">
        <f>VLOOKUP(K3002,H$3181:J$3287,3,0)</f>
        <v>134</v>
      </c>
      <c r="M3002" s="130">
        <f>VLOOKUP(K3002,H$3181:J$3287,2,0)</f>
        <v>3</v>
      </c>
      <c r="N3002" s="132" t="str">
        <f t="shared" ref="N3002:N3024" ca="1" si="253">IF(E3002&lt;=INDIRECT("M$"&amp;TEXT(ROW()-E3002+1,"#")),INDIRECT("K$"&amp;TEXT($F$1+INDIRECT("L$"&amp;TEXT(ROW()-E3002+1,"#"))+E3002-1,"#")),"")</f>
        <v>Vidrio plano/vidrio de seguridad</v>
      </c>
      <c r="O3002" s="133" t="str">
        <f>select!I192</f>
        <v>Otros productos de vidrio</v>
      </c>
      <c r="Q3002" s="130">
        <f>VLOOKUP(O3002,K$3181:O$3570,5,0)</f>
        <v>1509</v>
      </c>
      <c r="R3002" s="130">
        <f>VLOOKUP(O3002,K$3181:O$3570,4,0)</f>
        <v>21</v>
      </c>
      <c r="S3002" s="132" t="str">
        <f t="shared" ref="S3002:S3053" ca="1" si="254">IF(E3002&lt;=INDIRECT("R$"&amp;TEXT(ROW()-E3002+1,"#")),INDIRECT("P$"&amp;TEXT($F$1+INDIRECT("Q$"&amp;TEXT(ROW()-E3002+1,"#"))+E3002-1,"#")),"")</f>
        <v>Substrat en verre optique (y compris pour lunettes)</v>
      </c>
      <c r="T3002" s="130" t="str">
        <f>IFERROR(VLOOKUP(O3002,K$3181:O$3570,2,0),"")</f>
        <v>251109</v>
      </c>
      <c r="U3002">
        <f>IFERROR(VLOOKUP(O3002,K$3181:O$3570,3,0),0)</f>
        <v>3.7766033710023001</v>
      </c>
      <c r="V3002">
        <f>IFERROR(U3002*select!D192,0)</f>
        <v>37.766033710023002</v>
      </c>
    </row>
    <row r="3003" spans="1:25">
      <c r="A3003" s="130">
        <f t="shared" ref="A3003:A3053" si="255">A3002</f>
        <v>51</v>
      </c>
      <c r="E3003" s="130">
        <v>2</v>
      </c>
      <c r="F3003" s="134" t="str">
        <f>lang!A245</f>
        <v>minería</v>
      </c>
      <c r="J3003" s="132" t="str">
        <f t="shared" ca="1" si="252"/>
        <v>Cemento y productos de cemento</v>
      </c>
      <c r="N3003" s="132" t="str">
        <f t="shared" ca="1" si="253"/>
        <v>Fibra de vidrio y sus productos</v>
      </c>
      <c r="S3003" s="132" t="str">
        <f t="shared" ca="1" si="254"/>
        <v>Ampoules en verre pour ampoules électriques (y compris tubes et tiges)</v>
      </c>
    </row>
    <row r="3004" spans="1:25">
      <c r="A3004" s="130">
        <f t="shared" si="255"/>
        <v>51</v>
      </c>
      <c r="E3004" s="130">
        <v>3</v>
      </c>
      <c r="F3004" s="134" t="str">
        <f>lang!A246</f>
        <v>comida y bebida</v>
      </c>
      <c r="J3004" s="132" t="str">
        <f t="shared" ca="1" si="252"/>
        <v>cerámica</v>
      </c>
      <c r="N3004" s="132" t="str">
        <f t="shared" ca="1" si="253"/>
        <v>Otros productos de vidrio</v>
      </c>
      <c r="S3004" s="132" t="str">
        <f t="shared" ca="1" si="254"/>
        <v>Ampoules en verre pour tubes électroniques (y compris tubes et tiges)</v>
      </c>
    </row>
    <row r="3005" spans="1:25">
      <c r="A3005" s="130">
        <f t="shared" si="255"/>
        <v>51</v>
      </c>
      <c r="E3005" s="130">
        <v>4</v>
      </c>
      <c r="F3005" s="134" t="str">
        <f>lang!A247</f>
        <v>productos de fibra</v>
      </c>
      <c r="J3005" s="132" t="str">
        <f t="shared" ca="1" si="252"/>
        <v>Otros productos de cerámica, arcilla y piedra</v>
      </c>
      <c r="N3005" s="132" t="str">
        <f t="shared" ca="1" si="253"/>
        <v/>
      </c>
      <c r="S3005" s="132" t="str">
        <f t="shared" ca="1" si="254"/>
        <v>Tubes, baguettes, billes de verre (hors usage électrique)</v>
      </c>
    </row>
    <row r="3006" spans="1:25">
      <c r="A3006" s="130">
        <f t="shared" si="255"/>
        <v>51</v>
      </c>
      <c r="E3006" s="130">
        <v>5</v>
      </c>
      <c r="F3006" s="134" t="str">
        <f>lang!A248</f>
        <v>Productos de pulpa/papel/madera</v>
      </c>
      <c r="J3006" s="132" t="str">
        <f t="shared" ca="1" si="252"/>
        <v/>
      </c>
      <c r="N3006" s="132" t="str">
        <f t="shared" ca="1" si="253"/>
        <v/>
      </c>
      <c r="S3006" s="132" t="str">
        <f t="shared" ca="1" si="254"/>
        <v>Autres matériaux de traitement du verre</v>
      </c>
    </row>
    <row r="3007" spans="1:25">
      <c r="A3007" s="130">
        <f t="shared" si="255"/>
        <v>51</v>
      </c>
      <c r="E3007" s="130">
        <v>6</v>
      </c>
      <c r="F3007" s="134" t="str">
        <f>lang!A249</f>
        <v>Impresión y fabricación de planchas</v>
      </c>
      <c r="J3007" s="132" t="str">
        <f t="shared" ca="1" si="252"/>
        <v/>
      </c>
      <c r="N3007" s="132" t="str">
        <f t="shared" ca="1" si="253"/>
        <v/>
      </c>
      <c r="S3007" s="132" t="str">
        <f t="shared" ca="1" si="254"/>
        <v>Produits semi-finis et matériaux transformés en verre en cours de fabrication</v>
      </c>
    </row>
    <row r="3008" spans="1:25">
      <c r="A3008" s="130">
        <f t="shared" si="255"/>
        <v>51</v>
      </c>
      <c r="E3008" s="130">
        <v>7</v>
      </c>
      <c r="F3008" s="134" t="str">
        <f>lang!A250</f>
        <v>productos químicos</v>
      </c>
      <c r="J3008" s="132" t="str">
        <f t="shared" ca="1" si="252"/>
        <v/>
      </c>
      <c r="N3008" s="132" t="str">
        <f t="shared" ca="1" si="253"/>
        <v/>
      </c>
      <c r="S3008" s="132" t="str">
        <f t="shared" ca="1" si="254"/>
        <v>Bouteille d'alcool</v>
      </c>
    </row>
    <row r="3009" spans="1:19">
      <c r="A3009" s="130">
        <f t="shared" si="255"/>
        <v>51</v>
      </c>
      <c r="E3009" s="130">
        <v>8</v>
      </c>
      <c r="F3009" s="134" t="str">
        <f>lang!A251</f>
        <v>Productos de petróleo y carbón</v>
      </c>
      <c r="J3009" s="132" t="str">
        <f t="shared" ca="1" si="252"/>
        <v/>
      </c>
      <c r="N3009" s="132" t="str">
        <f t="shared" ca="1" si="253"/>
        <v/>
      </c>
      <c r="S3009" s="132" t="str">
        <f t="shared" ca="1" si="254"/>
        <v>bouteille de boisson gazeuse</v>
      </c>
    </row>
    <row r="3010" spans="1:19">
      <c r="A3010" s="130">
        <f t="shared" si="255"/>
        <v>51</v>
      </c>
      <c r="E3010" s="130">
        <v>9</v>
      </c>
      <c r="F3010" s="134" t="str">
        <f>lang!A252</f>
        <v>Productos de plástico y caucho</v>
      </c>
      <c r="J3010" s="132" t="str">
        <f t="shared" ca="1" si="252"/>
        <v/>
      </c>
      <c r="N3010" s="132" t="str">
        <f t="shared" ca="1" si="253"/>
        <v/>
      </c>
      <c r="S3010" s="132" t="str">
        <f t="shared" ca="1" si="254"/>
        <v>Bouteilles pour boissons salées et nutritives</v>
      </c>
    </row>
    <row r="3011" spans="1:19">
      <c r="A3011" s="130">
        <f t="shared" si="255"/>
        <v>51</v>
      </c>
      <c r="E3011" s="130">
        <v>10</v>
      </c>
      <c r="F3011" s="134" t="str">
        <f>lang!A253</f>
        <v>Artículos de cuero</v>
      </c>
      <c r="N3011" s="132" t="str">
        <f t="shared" ca="1" si="253"/>
        <v/>
      </c>
      <c r="S3011" s="132" t="str">
        <f t="shared" ca="1" si="254"/>
        <v>Contenants pour aliments et assaisonnements</v>
      </c>
    </row>
    <row r="3012" spans="1:19">
      <c r="A3012" s="130">
        <f t="shared" si="255"/>
        <v>51</v>
      </c>
      <c r="E3012" s="130">
        <v>11</v>
      </c>
      <c r="F3012" s="134" t="str">
        <f>lang!A254</f>
        <v>Productos de cerámica, arcilla y piedra</v>
      </c>
      <c r="N3012" s="132" t="str">
        <f t="shared" ca="1" si="253"/>
        <v/>
      </c>
      <c r="S3012" s="132" t="str">
        <f t="shared" ca="1" si="254"/>
        <v>récipient cosmétique</v>
      </c>
    </row>
    <row r="3013" spans="1:19">
      <c r="A3013" s="130">
        <f t="shared" si="255"/>
        <v>51</v>
      </c>
      <c r="E3013" s="130">
        <v>12</v>
      </c>
      <c r="F3013" s="134" t="str">
        <f>lang!A255</f>
        <v>acero</v>
      </c>
      <c r="N3013" s="132" t="str">
        <f t="shared" ca="1" si="253"/>
        <v/>
      </c>
      <c r="S3013" s="132" t="str">
        <f t="shared" ca="1" si="254"/>
        <v>Autres récipients en verre</v>
      </c>
    </row>
    <row r="3014" spans="1:19">
      <c r="A3014" s="130">
        <f t="shared" si="255"/>
        <v>51</v>
      </c>
      <c r="E3014" s="130">
        <v>13</v>
      </c>
      <c r="F3014" s="134" t="str">
        <f>lang!A256</f>
        <v>Metal no ferroso</v>
      </c>
      <c r="N3014" s="132" t="str">
        <f t="shared" ca="1" si="253"/>
        <v/>
      </c>
      <c r="S3014" s="132" t="str">
        <f t="shared" ca="1" si="254"/>
        <v>Verrerie de laboratoire et médicale</v>
      </c>
    </row>
    <row r="3015" spans="1:19">
      <c r="A3015" s="130">
        <f t="shared" si="255"/>
        <v>51</v>
      </c>
      <c r="E3015" s="130">
        <v>14</v>
      </c>
      <c r="F3015" s="134" t="str">
        <f>lang!A257</f>
        <v>productos metálicos</v>
      </c>
      <c r="N3015" s="132" t="str">
        <f t="shared" ca="1" si="253"/>
        <v/>
      </c>
      <c r="S3015" s="132" t="str">
        <f t="shared" ca="1" si="254"/>
        <v>ampoule</v>
      </c>
    </row>
    <row r="3016" spans="1:19">
      <c r="A3016" s="130">
        <f t="shared" si="255"/>
        <v>51</v>
      </c>
      <c r="E3016" s="130">
        <v>15</v>
      </c>
      <c r="F3016" s="134" t="str">
        <f>lang!A258</f>
        <v>Máquina de uso general</v>
      </c>
      <c r="N3016" s="132" t="str">
        <f t="shared" ca="1" si="253"/>
        <v/>
      </c>
      <c r="S3016" s="132" t="str">
        <f t="shared" ca="1" si="254"/>
        <v>bouteille de médecine</v>
      </c>
    </row>
    <row r="3017" spans="1:19">
      <c r="A3017" s="130">
        <f t="shared" si="255"/>
        <v>51</v>
      </c>
      <c r="E3017" s="130">
        <v>16</v>
      </c>
      <c r="F3017" s="134" t="str">
        <f>lang!A259</f>
        <v>máquina de producción</v>
      </c>
      <c r="N3017" s="132" t="str">
        <f t="shared" ca="1" si="253"/>
        <v/>
      </c>
      <c r="S3017" s="132" t="str">
        <f t="shared" ca="1" si="254"/>
        <v>Verrerie de table</v>
      </c>
    </row>
    <row r="3018" spans="1:19">
      <c r="A3018" s="130">
        <f t="shared" si="255"/>
        <v>51</v>
      </c>
      <c r="E3018" s="130">
        <v>17</v>
      </c>
      <c r="F3018" s="134" t="str">
        <f>lang!A260</f>
        <v>máquina comercial</v>
      </c>
      <c r="N3018" s="132" t="str">
        <f t="shared" ca="1" si="253"/>
        <v/>
      </c>
      <c r="S3018" s="132" t="str">
        <f t="shared" ca="1" si="254"/>
        <v>Ustensiles de cuisine et vaisselle en verre</v>
      </c>
    </row>
    <row r="3019" spans="1:19">
      <c r="A3019" s="130">
        <f t="shared" si="255"/>
        <v>51</v>
      </c>
      <c r="E3019" s="130">
        <v>18</v>
      </c>
      <c r="F3019" s="134" t="str">
        <f>lang!A261</f>
        <v>componentes electrónicos</v>
      </c>
      <c r="N3019" s="132" t="str">
        <f t="shared" ca="1" si="253"/>
        <v/>
      </c>
      <c r="S3019" s="132" t="str">
        <f t="shared" ca="1" si="254"/>
        <v>Bouteille en verre moyenne pour thermos</v>
      </c>
    </row>
    <row r="3020" spans="1:19">
      <c r="A3020" s="130">
        <f t="shared" si="255"/>
        <v>51</v>
      </c>
      <c r="E3020" s="130">
        <v>19</v>
      </c>
      <c r="F3020" s="134" t="str">
        <f>lang!A262</f>
        <v>electromecánico</v>
      </c>
      <c r="N3020" s="132" t="str">
        <f t="shared" ca="1" si="253"/>
        <v/>
      </c>
      <c r="S3020" s="132" t="str">
        <f t="shared" ca="1" si="254"/>
        <v>Produits en verre pour l'éclairage et la signalisation</v>
      </c>
    </row>
    <row r="3021" spans="1:19">
      <c r="A3021" s="130">
        <f t="shared" si="255"/>
        <v>51</v>
      </c>
      <c r="E3021" s="130">
        <v>20</v>
      </c>
      <c r="F3021" s="134" t="str">
        <f>lang!A263</f>
        <v>equipo de comunicacion de informacion</v>
      </c>
      <c r="N3021" s="132" t="str">
        <f t="shared" ca="1" si="253"/>
        <v/>
      </c>
      <c r="S3021" s="132" t="str">
        <f t="shared" ca="1" si="254"/>
        <v>Verre et produits similaires, non classés ailleurs</v>
      </c>
    </row>
    <row r="3022" spans="1:19">
      <c r="A3022" s="130">
        <f t="shared" si="255"/>
        <v>51</v>
      </c>
      <c r="E3022" s="130">
        <v>21</v>
      </c>
      <c r="F3022" s="134" t="str">
        <f>lang!A264</f>
        <v>máquina de transporte</v>
      </c>
      <c r="N3022" s="132" t="str">
        <f t="shared" ca="1" si="253"/>
        <v/>
      </c>
      <c r="S3022" s="132" t="str">
        <f t="shared" ca="1" si="254"/>
        <v>Produits verriers semi-finis et en cours de fabrication, n.c.a.</v>
      </c>
    </row>
    <row r="3023" spans="1:19">
      <c r="A3023" s="130">
        <f t="shared" si="255"/>
        <v>51</v>
      </c>
      <c r="E3023" s="130">
        <v>22</v>
      </c>
      <c r="F3023" s="134" t="str">
        <f>lang!A265</f>
        <v>Otros productos manufacturados</v>
      </c>
      <c r="N3023" s="132" t="str">
        <f t="shared" ca="1" si="253"/>
        <v/>
      </c>
      <c r="S3023" s="132" t="str">
        <f t="shared" ca="1" si="254"/>
        <v/>
      </c>
    </row>
    <row r="3024" spans="1:19">
      <c r="A3024" s="130">
        <f t="shared" si="255"/>
        <v>51</v>
      </c>
      <c r="E3024" s="130">
        <v>23</v>
      </c>
      <c r="F3024" s="134" t="str">
        <f>lang!A266</f>
        <v>construcción</v>
      </c>
      <c r="N3024" s="132" t="str">
        <f t="shared" ca="1" si="253"/>
        <v/>
      </c>
      <c r="S3024" s="132" t="str">
        <f t="shared" ca="1" si="254"/>
        <v/>
      </c>
    </row>
    <row r="3025" spans="1:19">
      <c r="A3025" s="130">
        <f t="shared" si="255"/>
        <v>51</v>
      </c>
      <c r="E3025" s="130">
        <v>24</v>
      </c>
      <c r="S3025" s="132" t="str">
        <f t="shared" ca="1" si="254"/>
        <v/>
      </c>
    </row>
    <row r="3026" spans="1:19">
      <c r="A3026" s="130">
        <f t="shared" si="255"/>
        <v>51</v>
      </c>
      <c r="E3026" s="130">
        <v>25</v>
      </c>
      <c r="S3026" s="132" t="str">
        <f t="shared" ca="1" si="254"/>
        <v/>
      </c>
    </row>
    <row r="3027" spans="1:19">
      <c r="A3027" s="130">
        <f t="shared" si="255"/>
        <v>51</v>
      </c>
      <c r="E3027" s="130">
        <v>26</v>
      </c>
      <c r="S3027" s="132" t="str">
        <f t="shared" ca="1" si="254"/>
        <v/>
      </c>
    </row>
    <row r="3028" spans="1:19">
      <c r="A3028" s="130">
        <f t="shared" si="255"/>
        <v>51</v>
      </c>
      <c r="E3028" s="130">
        <v>27</v>
      </c>
      <c r="S3028" s="132" t="str">
        <f t="shared" ca="1" si="254"/>
        <v/>
      </c>
    </row>
    <row r="3029" spans="1:19">
      <c r="A3029" s="130">
        <f t="shared" si="255"/>
        <v>51</v>
      </c>
      <c r="E3029" s="130">
        <v>28</v>
      </c>
      <c r="S3029" s="132" t="str">
        <f t="shared" ca="1" si="254"/>
        <v/>
      </c>
    </row>
    <row r="3030" spans="1:19">
      <c r="A3030" s="130">
        <f t="shared" si="255"/>
        <v>51</v>
      </c>
      <c r="E3030" s="130">
        <v>29</v>
      </c>
      <c r="S3030" s="132" t="str">
        <f t="shared" ca="1" si="254"/>
        <v/>
      </c>
    </row>
    <row r="3031" spans="1:19">
      <c r="A3031" s="130">
        <f t="shared" si="255"/>
        <v>51</v>
      </c>
      <c r="E3031" s="130">
        <v>30</v>
      </c>
      <c r="S3031" s="132" t="str">
        <f t="shared" ca="1" si="254"/>
        <v/>
      </c>
    </row>
    <row r="3032" spans="1:19">
      <c r="A3032" s="130">
        <f t="shared" si="255"/>
        <v>51</v>
      </c>
      <c r="E3032" s="130">
        <v>31</v>
      </c>
      <c r="S3032" s="132" t="str">
        <f t="shared" ca="1" si="254"/>
        <v/>
      </c>
    </row>
    <row r="3033" spans="1:19">
      <c r="A3033" s="130">
        <f t="shared" si="255"/>
        <v>51</v>
      </c>
      <c r="E3033" s="130">
        <v>32</v>
      </c>
      <c r="S3033" s="132" t="str">
        <f t="shared" ca="1" si="254"/>
        <v/>
      </c>
    </row>
    <row r="3034" spans="1:19">
      <c r="A3034" s="130">
        <f t="shared" si="255"/>
        <v>51</v>
      </c>
      <c r="E3034" s="130">
        <v>33</v>
      </c>
      <c r="S3034" s="132" t="str">
        <f t="shared" ca="1" si="254"/>
        <v/>
      </c>
    </row>
    <row r="3035" spans="1:19">
      <c r="A3035" s="130">
        <f t="shared" si="255"/>
        <v>51</v>
      </c>
      <c r="E3035" s="130">
        <v>34</v>
      </c>
      <c r="S3035" s="132" t="str">
        <f t="shared" ca="1" si="254"/>
        <v/>
      </c>
    </row>
    <row r="3036" spans="1:19">
      <c r="A3036" s="130">
        <f t="shared" si="255"/>
        <v>51</v>
      </c>
      <c r="E3036" s="130">
        <v>35</v>
      </c>
      <c r="S3036" s="132" t="str">
        <f t="shared" ca="1" si="254"/>
        <v/>
      </c>
    </row>
    <row r="3037" spans="1:19">
      <c r="A3037" s="130">
        <f t="shared" si="255"/>
        <v>51</v>
      </c>
      <c r="E3037" s="130">
        <v>36</v>
      </c>
      <c r="S3037" s="132" t="str">
        <f t="shared" ca="1" si="254"/>
        <v/>
      </c>
    </row>
    <row r="3038" spans="1:19">
      <c r="A3038" s="130">
        <f t="shared" si="255"/>
        <v>51</v>
      </c>
      <c r="E3038" s="130">
        <v>37</v>
      </c>
      <c r="S3038" s="132" t="str">
        <f t="shared" ca="1" si="254"/>
        <v/>
      </c>
    </row>
    <row r="3039" spans="1:19">
      <c r="A3039" s="130">
        <f t="shared" si="255"/>
        <v>51</v>
      </c>
      <c r="E3039" s="130">
        <v>38</v>
      </c>
      <c r="S3039" s="132" t="str">
        <f t="shared" ca="1" si="254"/>
        <v/>
      </c>
    </row>
    <row r="3040" spans="1:19">
      <c r="A3040" s="130">
        <f t="shared" si="255"/>
        <v>51</v>
      </c>
      <c r="E3040" s="130">
        <v>39</v>
      </c>
      <c r="S3040" s="132" t="str">
        <f t="shared" ca="1" si="254"/>
        <v/>
      </c>
    </row>
    <row r="3041" spans="1:25">
      <c r="A3041" s="130">
        <f t="shared" si="255"/>
        <v>51</v>
      </c>
      <c r="E3041" s="130">
        <v>40</v>
      </c>
      <c r="S3041" s="132" t="str">
        <f t="shared" ca="1" si="254"/>
        <v/>
      </c>
    </row>
    <row r="3042" spans="1:25">
      <c r="A3042" s="130">
        <f t="shared" si="255"/>
        <v>51</v>
      </c>
      <c r="E3042" s="130">
        <v>41</v>
      </c>
      <c r="S3042" s="132" t="str">
        <f t="shared" ca="1" si="254"/>
        <v/>
      </c>
    </row>
    <row r="3043" spans="1:25">
      <c r="A3043" s="130">
        <f t="shared" si="255"/>
        <v>51</v>
      </c>
      <c r="E3043" s="130">
        <v>42</v>
      </c>
      <c r="S3043" s="132" t="str">
        <f t="shared" ca="1" si="254"/>
        <v/>
      </c>
    </row>
    <row r="3044" spans="1:25">
      <c r="A3044" s="130">
        <f t="shared" si="255"/>
        <v>51</v>
      </c>
      <c r="E3044" s="130">
        <v>43</v>
      </c>
      <c r="S3044" s="132" t="str">
        <f t="shared" ca="1" si="254"/>
        <v/>
      </c>
    </row>
    <row r="3045" spans="1:25">
      <c r="A3045" s="130">
        <f t="shared" si="255"/>
        <v>51</v>
      </c>
      <c r="E3045" s="130">
        <v>44</v>
      </c>
      <c r="S3045" s="132" t="str">
        <f t="shared" ca="1" si="254"/>
        <v/>
      </c>
    </row>
    <row r="3046" spans="1:25">
      <c r="A3046" s="130">
        <f t="shared" si="255"/>
        <v>51</v>
      </c>
      <c r="E3046" s="130">
        <v>45</v>
      </c>
      <c r="S3046" s="132" t="str">
        <f t="shared" ca="1" si="254"/>
        <v/>
      </c>
    </row>
    <row r="3047" spans="1:25">
      <c r="A3047" s="130">
        <f t="shared" si="255"/>
        <v>51</v>
      </c>
      <c r="E3047" s="130">
        <v>46</v>
      </c>
      <c r="S3047" s="132" t="str">
        <f t="shared" ca="1" si="254"/>
        <v/>
      </c>
    </row>
    <row r="3048" spans="1:25">
      <c r="A3048" s="130">
        <f t="shared" si="255"/>
        <v>51</v>
      </c>
      <c r="E3048" s="130">
        <v>47</v>
      </c>
      <c r="S3048" s="132" t="str">
        <f t="shared" ca="1" si="254"/>
        <v/>
      </c>
    </row>
    <row r="3049" spans="1:25">
      <c r="A3049" s="130">
        <f t="shared" si="255"/>
        <v>51</v>
      </c>
      <c r="E3049" s="130">
        <v>48</v>
      </c>
      <c r="S3049" s="132" t="str">
        <f t="shared" ca="1" si="254"/>
        <v/>
      </c>
    </row>
    <row r="3050" spans="1:25">
      <c r="A3050" s="130">
        <f t="shared" si="255"/>
        <v>51</v>
      </c>
      <c r="E3050" s="130">
        <v>49</v>
      </c>
      <c r="S3050" s="132" t="str">
        <f t="shared" ca="1" si="254"/>
        <v/>
      </c>
    </row>
    <row r="3051" spans="1:25">
      <c r="A3051" s="130">
        <f t="shared" si="255"/>
        <v>51</v>
      </c>
      <c r="E3051" s="130">
        <v>50</v>
      </c>
      <c r="S3051" s="132" t="str">
        <f t="shared" ca="1" si="254"/>
        <v/>
      </c>
    </row>
    <row r="3052" spans="1:25">
      <c r="A3052" s="130">
        <f t="shared" si="255"/>
        <v>51</v>
      </c>
      <c r="E3052" s="130">
        <v>51</v>
      </c>
      <c r="S3052" s="132" t="str">
        <f t="shared" ca="1" si="254"/>
        <v/>
      </c>
    </row>
    <row r="3053" spans="1:25">
      <c r="A3053" s="130">
        <f t="shared" si="255"/>
        <v>51</v>
      </c>
      <c r="E3053" s="130">
        <v>52</v>
      </c>
      <c r="S3053" s="132" t="str">
        <f t="shared" ca="1" si="254"/>
        <v/>
      </c>
      <c r="Y3053">
        <v>1</v>
      </c>
    </row>
    <row r="3062" spans="1:22">
      <c r="A3062" s="130">
        <f>(ROW()+58)/60</f>
        <v>52</v>
      </c>
      <c r="B3062" s="131">
        <f ca="1">INDIRECT("select!E"&amp;TEXT($B$1+A3062,"#"))</f>
        <v>0</v>
      </c>
      <c r="C3062" s="130" t="e">
        <f ca="1">VLOOKUP(B3062,$A$3181:$D$3190,4)</f>
        <v>#N/A</v>
      </c>
      <c r="D3062" s="130" t="e">
        <f ca="1">VLOOKUP(B3062,$A$3181:$D$3190,3)</f>
        <v>#N/A</v>
      </c>
      <c r="E3062" s="130">
        <v>1</v>
      </c>
      <c r="F3062" s="134" t="str">
        <f>lang!A244</f>
        <v>Agricultura, silvicultura y pesca</v>
      </c>
      <c r="G3062" s="133" t="str">
        <f>select!G193</f>
        <v>Productos de plástico y caucho</v>
      </c>
      <c r="H3062" s="130">
        <f>VLOOKUP(G3062,E$3181:G$3219,3,0)</f>
        <v>29</v>
      </c>
      <c r="I3062" s="130">
        <f>VLOOKUP(G3062,E$3181:G$3219,2,0)</f>
        <v>2</v>
      </c>
      <c r="J3062" s="132" t="str">
        <f t="shared" ref="J3062:J3070" ca="1" si="256">IF(E3062&lt;=INDIRECT("I$"&amp;TEXT(ROW()-E3062+1,"#")),INDIRECT("H$"&amp;TEXT($F$1+INDIRECT("H$"&amp;TEXT(ROW()-E3062+1,"#"))+E3062-1,"#")),"")</f>
        <v>productos de plástico</v>
      </c>
      <c r="K3062" s="133" t="str">
        <f>select!H193</f>
        <v>productos de plástico</v>
      </c>
      <c r="L3062" s="130">
        <f>VLOOKUP(K3062,H$3181:J$3287,3,0)</f>
        <v>129</v>
      </c>
      <c r="M3062" s="130">
        <f>VLOOKUP(K3062,H$3181:J$3287,2,0)</f>
        <v>1</v>
      </c>
      <c r="N3062" s="132" t="str">
        <f t="shared" ref="N3062:N3084" ca="1" si="257">IF(E3062&lt;=INDIRECT("M$"&amp;TEXT(ROW()-E3062+1,"#")),INDIRECT("K$"&amp;TEXT($F$1+INDIRECT("L$"&amp;TEXT(ROW()-E3062+1,"#"))+E3062-1,"#")),"")</f>
        <v>productos de plástico</v>
      </c>
      <c r="O3062" s="133" t="str">
        <f>select!I193</f>
        <v>productos de plástico</v>
      </c>
      <c r="Q3062" s="130">
        <f>VLOOKUP(O3062,K$3181:O$3570,5,0)</f>
        <v>1358</v>
      </c>
      <c r="R3062" s="130">
        <f>VLOOKUP(O3062,K$3181:O$3570,4,0)</f>
        <v>52</v>
      </c>
      <c r="S3062" s="132" t="str">
        <f t="shared" ref="S3062:S3113" ca="1" si="258">IF(E3062&lt;=INDIRECT("R$"&amp;TEXT(ROW()-E3062+1,"#")),INDIRECT("P$"&amp;TEXT($F$1+INDIRECT("Q$"&amp;TEXT(ROW()-E3062+1,"#"))+E3062-1,"#")),"")</f>
        <v>Film plastique souple pour emballage (épaisseur inférieure à 0,2 mm)</v>
      </c>
      <c r="T3062" s="130" t="str">
        <f>IFERROR(VLOOKUP(O3062,K$3181:O$3570,2,0),"")</f>
        <v>221101</v>
      </c>
      <c r="U3062">
        <f>IFERROR(VLOOKUP(O3062,K$3181:O$3570,3,0),0)</f>
        <v>2.9501771589561629</v>
      </c>
      <c r="V3062">
        <f>IFERROR(U3062*select!D193,0)</f>
        <v>88.505314768684883</v>
      </c>
    </row>
    <row r="3063" spans="1:22">
      <c r="A3063" s="130">
        <f t="shared" ref="A3063:A3113" si="259">A3062</f>
        <v>52</v>
      </c>
      <c r="E3063" s="130">
        <v>2</v>
      </c>
      <c r="F3063" s="134" t="str">
        <f>lang!A245</f>
        <v>minería</v>
      </c>
      <c r="J3063" s="132" t="str">
        <f t="shared" ca="1" si="256"/>
        <v>producto de caucho</v>
      </c>
      <c r="N3063" s="132" t="str">
        <f t="shared" ca="1" si="257"/>
        <v/>
      </c>
      <c r="S3063" s="132" t="str">
        <f t="shared" ca="1" si="258"/>
        <v>Autres films plastiques souples (épaisseur inférieure à 0,2 mm)</v>
      </c>
    </row>
    <row r="3064" spans="1:22">
      <c r="A3064" s="130">
        <f t="shared" si="259"/>
        <v>52</v>
      </c>
      <c r="E3064" s="130">
        <v>3</v>
      </c>
      <c r="F3064" s="134" t="str">
        <f>lang!A246</f>
        <v>comida y bebida</v>
      </c>
      <c r="J3064" s="132" t="str">
        <f t="shared" ca="1" si="256"/>
        <v/>
      </c>
      <c r="N3064" s="132" t="str">
        <f t="shared" ca="1" si="257"/>
        <v/>
      </c>
      <c r="S3064" s="132" t="str">
        <f t="shared" ca="1" si="258"/>
        <v>Film plastique dur (épaisseur inférieure à 0,5 mm)</v>
      </c>
    </row>
    <row r="3065" spans="1:22">
      <c r="A3065" s="130">
        <f t="shared" si="259"/>
        <v>52</v>
      </c>
      <c r="E3065" s="130">
        <v>4</v>
      </c>
      <c r="F3065" s="134" t="str">
        <f>lang!A247</f>
        <v>productos de fibra</v>
      </c>
      <c r="J3065" s="132" t="str">
        <f t="shared" ca="1" si="256"/>
        <v/>
      </c>
      <c r="N3065" s="132" t="str">
        <f t="shared" ca="1" si="257"/>
        <v/>
      </c>
      <c r="S3065" s="132" t="str">
        <f t="shared" ca="1" si="258"/>
        <v>Feuille de plastique (épaisseur de 0,2 mm ou plus et souple)</v>
      </c>
    </row>
    <row r="3066" spans="1:22">
      <c r="A3066" s="130">
        <f t="shared" si="259"/>
        <v>52</v>
      </c>
      <c r="E3066" s="130">
        <v>5</v>
      </c>
      <c r="F3066" s="134" t="str">
        <f>lang!A248</f>
        <v>Productos de pulpa/papel/madera</v>
      </c>
      <c r="J3066" s="132" t="str">
        <f t="shared" ca="1" si="256"/>
        <v/>
      </c>
      <c r="N3066" s="132" t="str">
        <f t="shared" ca="1" si="257"/>
        <v/>
      </c>
      <c r="S3066" s="132" t="str">
        <f t="shared" ca="1" si="258"/>
        <v>tuile en plastique</v>
      </c>
    </row>
    <row r="3067" spans="1:22">
      <c r="A3067" s="130">
        <f t="shared" si="259"/>
        <v>52</v>
      </c>
      <c r="E3067" s="130">
        <v>6</v>
      </c>
      <c r="F3067" s="134" t="str">
        <f>lang!A249</f>
        <v>Impresión y fabricación de planchas</v>
      </c>
      <c r="J3067" s="132" t="str">
        <f t="shared" ca="1" si="256"/>
        <v/>
      </c>
      <c r="N3067" s="132" t="str">
        <f t="shared" ca="1" si="257"/>
        <v/>
      </c>
      <c r="S3067" s="132" t="str">
        <f t="shared" ca="1" si="258"/>
        <v>Autres revêtements de sol en plastique</v>
      </c>
    </row>
    <row r="3068" spans="1:22">
      <c r="A3068" s="130">
        <f t="shared" si="259"/>
        <v>52</v>
      </c>
      <c r="E3068" s="130">
        <v>7</v>
      </c>
      <c r="F3068" s="134" t="str">
        <f>lang!A250</f>
        <v>productos químicos</v>
      </c>
      <c r="J3068" s="132" t="str">
        <f t="shared" ca="1" si="256"/>
        <v/>
      </c>
      <c r="N3068" s="132" t="str">
        <f t="shared" ca="1" si="257"/>
        <v/>
      </c>
      <c r="S3068" s="132" t="str">
        <f t="shared" ca="1" si="258"/>
        <v>Cuir synthétique</v>
      </c>
    </row>
    <row r="3069" spans="1:22">
      <c r="A3069" s="130">
        <f t="shared" si="259"/>
        <v>52</v>
      </c>
      <c r="E3069" s="130">
        <v>8</v>
      </c>
      <c r="F3069" s="134" t="str">
        <f>lang!A251</f>
        <v>Productos de petróleo y carbón</v>
      </c>
      <c r="J3069" s="132" t="str">
        <f t="shared" ca="1" si="256"/>
        <v/>
      </c>
      <c r="N3069" s="132" t="str">
        <f t="shared" ca="1" si="257"/>
        <v/>
      </c>
      <c r="S3069" s="132" t="str">
        <f t="shared" ca="1" si="258"/>
        <v>Films plastiques, feuilles, revêtements de sol, produits en cuir synthétique</v>
      </c>
    </row>
    <row r="3070" spans="1:22">
      <c r="A3070" s="130">
        <f t="shared" si="259"/>
        <v>52</v>
      </c>
      <c r="E3070" s="130">
        <v>9</v>
      </c>
      <c r="F3070" s="134" t="str">
        <f>lang!A252</f>
        <v>Productos de plástico y caucho</v>
      </c>
      <c r="J3070" s="132" t="str">
        <f t="shared" ca="1" si="256"/>
        <v/>
      </c>
      <c r="N3070" s="132" t="str">
        <f t="shared" ca="1" si="257"/>
        <v/>
      </c>
      <c r="S3070" s="132" t="str">
        <f t="shared" ca="1" si="258"/>
        <v>Films et feuilles plastiques semi-finis et en cours de fabrication</v>
      </c>
    </row>
    <row r="3071" spans="1:22">
      <c r="A3071" s="130">
        <f t="shared" si="259"/>
        <v>52</v>
      </c>
      <c r="E3071" s="130">
        <v>10</v>
      </c>
      <c r="F3071" s="134" t="str">
        <f>lang!A253</f>
        <v>Artículos de cuero</v>
      </c>
      <c r="N3071" s="132" t="str">
        <f t="shared" ca="1" si="257"/>
        <v/>
      </c>
      <c r="S3071" s="132" t="str">
        <f t="shared" ca="1" si="258"/>
        <v>Plaque plate en plastique (épaisseur de 0,5 mm ou plus et dure)</v>
      </c>
    </row>
    <row r="3072" spans="1:22">
      <c r="A3072" s="130">
        <f t="shared" si="259"/>
        <v>52</v>
      </c>
      <c r="E3072" s="130">
        <v>11</v>
      </c>
      <c r="F3072" s="134" t="str">
        <f>lang!A254</f>
        <v>Productos de cerámica, arcilla y piedra</v>
      </c>
      <c r="N3072" s="132" t="str">
        <f t="shared" ca="1" si="257"/>
        <v/>
      </c>
      <c r="S3072" s="132" t="str">
        <f t="shared" ca="1" si="258"/>
        <v>Feuille ondulée en plastique (épaisseur de 0,5 mm ou plus et rigide)</v>
      </c>
    </row>
    <row r="3073" spans="1:19">
      <c r="A3073" s="130">
        <f t="shared" si="259"/>
        <v>52</v>
      </c>
      <c r="E3073" s="130">
        <v>12</v>
      </c>
      <c r="F3073" s="134" t="str">
        <f>lang!A255</f>
        <v>acero</v>
      </c>
      <c r="N3073" s="132" t="str">
        <f t="shared" ca="1" si="257"/>
        <v/>
      </c>
      <c r="S3073" s="132" t="str">
        <f t="shared" ca="1" si="258"/>
        <v>stratifié en plastique</v>
      </c>
    </row>
    <row r="3074" spans="1:19">
      <c r="A3074" s="130">
        <f t="shared" si="259"/>
        <v>52</v>
      </c>
      <c r="E3074" s="130">
        <v>13</v>
      </c>
      <c r="F3074" s="134" t="str">
        <f>lang!A256</f>
        <v>Metal no ferroso</v>
      </c>
      <c r="N3074" s="132" t="str">
        <f t="shared" ca="1" si="257"/>
        <v/>
      </c>
      <c r="S3074" s="132" t="str">
        <f t="shared" ca="1" si="258"/>
        <v>placage en plastique</v>
      </c>
    </row>
    <row r="3075" spans="1:19">
      <c r="A3075" s="130">
        <f t="shared" si="259"/>
        <v>52</v>
      </c>
      <c r="E3075" s="130">
        <v>14</v>
      </c>
      <c r="F3075" s="134" t="str">
        <f>lang!A257</f>
        <v>productos metálicos</v>
      </c>
      <c r="N3075" s="132" t="str">
        <f t="shared" ca="1" si="257"/>
        <v/>
      </c>
      <c r="S3075" s="132" t="str">
        <f t="shared" ca="1" si="258"/>
        <v>tige en plastique</v>
      </c>
    </row>
    <row r="3076" spans="1:19">
      <c r="A3076" s="130">
        <f t="shared" si="259"/>
        <v>52</v>
      </c>
      <c r="E3076" s="130">
        <v>15</v>
      </c>
      <c r="F3076" s="134" t="str">
        <f>lang!A258</f>
        <v>Máquina de uso general</v>
      </c>
      <c r="N3076" s="132" t="str">
        <f t="shared" ca="1" si="257"/>
        <v/>
      </c>
      <c r="S3076" s="132" t="str">
        <f t="shared" ca="1" si="258"/>
        <v>tube rigide en plastique</v>
      </c>
    </row>
    <row r="3077" spans="1:19">
      <c r="A3077" s="130">
        <f t="shared" si="259"/>
        <v>52</v>
      </c>
      <c r="E3077" s="130">
        <v>16</v>
      </c>
      <c r="F3077" s="134" t="str">
        <f>lang!A259</f>
        <v>máquina de producción</v>
      </c>
      <c r="N3077" s="132" t="str">
        <f t="shared" ca="1" si="257"/>
        <v/>
      </c>
      <c r="S3077" s="132" t="str">
        <f t="shared" ca="1" si="258"/>
        <v>tuyau en plastique</v>
      </c>
    </row>
    <row r="3078" spans="1:19">
      <c r="A3078" s="130">
        <f t="shared" si="259"/>
        <v>52</v>
      </c>
      <c r="E3078" s="130">
        <v>17</v>
      </c>
      <c r="F3078" s="134" t="str">
        <f>lang!A260</f>
        <v>máquina comercial</v>
      </c>
      <c r="N3078" s="132" t="str">
        <f t="shared" ca="1" si="257"/>
        <v/>
      </c>
      <c r="S3078" s="132" t="str">
        <f t="shared" ca="1" si="258"/>
        <v>Raccords en plastique (y compris vannes et robinets)</v>
      </c>
    </row>
    <row r="3079" spans="1:19">
      <c r="A3079" s="130">
        <f t="shared" si="259"/>
        <v>52</v>
      </c>
      <c r="E3079" s="130">
        <v>18</v>
      </c>
      <c r="F3079" s="134" t="str">
        <f>lang!A261</f>
        <v>componentes electrónicos</v>
      </c>
      <c r="N3079" s="132" t="str">
        <f t="shared" ca="1" si="257"/>
        <v/>
      </c>
      <c r="S3079" s="132" t="str">
        <f t="shared" ca="1" si="258"/>
        <v>Gouttières en plastique et leurs accessoires</v>
      </c>
    </row>
    <row r="3080" spans="1:19">
      <c r="A3080" s="130">
        <f t="shared" si="259"/>
        <v>52</v>
      </c>
      <c r="E3080" s="130">
        <v>19</v>
      </c>
      <c r="F3080" s="134" t="str">
        <f>lang!A262</f>
        <v>electromecánico</v>
      </c>
      <c r="N3080" s="132" t="str">
        <f t="shared" ca="1" si="257"/>
        <v/>
      </c>
      <c r="S3080" s="132" t="str">
        <f t="shared" ca="1" si="258"/>
        <v>Autres produits d'extrusion de profilés en plastique</v>
      </c>
    </row>
    <row r="3081" spans="1:19">
      <c r="A3081" s="130">
        <f t="shared" si="259"/>
        <v>52</v>
      </c>
      <c r="E3081" s="130">
        <v>20</v>
      </c>
      <c r="F3081" s="134" t="str">
        <f>lang!A263</f>
        <v>equipo de comunicacion de informacion</v>
      </c>
      <c r="N3081" s="132" t="str">
        <f t="shared" ca="1" si="257"/>
        <v/>
      </c>
      <c r="S3081" s="132" t="str">
        <f t="shared" ca="1" si="258"/>
        <v>Produits transformés en plaques, tiges, tuyaux, raccords en plastique, produits d'extrusion de profilés</v>
      </c>
    </row>
    <row r="3082" spans="1:19">
      <c r="A3082" s="130">
        <f t="shared" si="259"/>
        <v>52</v>
      </c>
      <c r="E3082" s="130">
        <v>21</v>
      </c>
      <c r="F3082" s="134" t="str">
        <f>lang!A264</f>
        <v>máquina de transporte</v>
      </c>
      <c r="N3082" s="132" t="str">
        <f t="shared" ca="1" si="257"/>
        <v/>
      </c>
      <c r="S3082" s="132" t="str">
        <f t="shared" ca="1" si="258"/>
        <v>Plaques, tuyaux, tiges et produits en cours de fabrication en plastique semi-finis</v>
      </c>
    </row>
    <row r="3083" spans="1:19">
      <c r="A3083" s="130">
        <f t="shared" si="259"/>
        <v>52</v>
      </c>
      <c r="E3083" s="130">
        <v>22</v>
      </c>
      <c r="F3083" s="134" t="str">
        <f>lang!A265</f>
        <v>Otros productos manufacturados</v>
      </c>
      <c r="N3083" s="132" t="str">
        <f t="shared" ca="1" si="257"/>
        <v/>
      </c>
      <c r="S3083" s="132" t="str">
        <f t="shared" ca="1" si="258"/>
        <v>Produits en mousse plastique souple (dont semi-rigides)</v>
      </c>
    </row>
    <row r="3084" spans="1:19">
      <c r="A3084" s="130">
        <f t="shared" si="259"/>
        <v>52</v>
      </c>
      <c r="E3084" s="130">
        <v>23</v>
      </c>
      <c r="F3084" s="134" t="str">
        <f>lang!A266</f>
        <v>construcción</v>
      </c>
      <c r="N3084" s="132" t="str">
        <f t="shared" ca="1" si="257"/>
        <v/>
      </c>
      <c r="S3084" s="132" t="str">
        <f t="shared" ca="1" si="258"/>
        <v>Produits en mousse plastique dure (plaques épaisses) (épaisseur 3 mm ou plus)</v>
      </c>
    </row>
    <row r="3085" spans="1:19">
      <c r="A3085" s="130">
        <f t="shared" si="259"/>
        <v>52</v>
      </c>
      <c r="E3085" s="130">
        <v>24</v>
      </c>
      <c r="S3085" s="132" t="str">
        <f t="shared" ca="1" si="258"/>
        <v>Produits en mousse plastique dure (plaques minces) (épaisseur inférieure à 3 mm)</v>
      </c>
    </row>
    <row r="3086" spans="1:19">
      <c r="A3086" s="130">
        <f t="shared" si="259"/>
        <v>52</v>
      </c>
      <c r="E3086" s="130">
        <v>25</v>
      </c>
      <c r="S3086" s="132" t="str">
        <f t="shared" ca="1" si="258"/>
        <v>Autres produits en mousse plastique rigide</v>
      </c>
    </row>
    <row r="3087" spans="1:19">
      <c r="A3087" s="130">
        <f t="shared" si="259"/>
        <v>52</v>
      </c>
      <c r="E3087" s="130">
        <v>26</v>
      </c>
      <c r="S3087" s="132" t="str">
        <f t="shared" ca="1" si="258"/>
        <v>Produits transformés en produits en mousse plastique</v>
      </c>
    </row>
    <row r="3088" spans="1:19">
      <c r="A3088" s="130">
        <f t="shared" si="259"/>
        <v>52</v>
      </c>
      <c r="E3088" s="130">
        <v>27</v>
      </c>
      <c r="S3088" s="132" t="str">
        <f t="shared" ca="1" si="258"/>
        <v>Produits en mousse plastique semi-finis et en cours de fabrication</v>
      </c>
    </row>
    <row r="3089" spans="1:19">
      <c r="A3089" s="130">
        <f t="shared" si="259"/>
        <v>52</v>
      </c>
      <c r="E3089" s="130">
        <v>28</v>
      </c>
      <c r="S3089" s="132" t="str">
        <f t="shared" ca="1" si="258"/>
        <v>produits en plastique automobile</v>
      </c>
    </row>
    <row r="3090" spans="1:19">
      <c r="A3090" s="130">
        <f t="shared" si="259"/>
        <v>52</v>
      </c>
      <c r="E3090" s="130">
        <v>29</v>
      </c>
      <c r="S3090" s="132" t="str">
        <f t="shared" ca="1" si="258"/>
        <v>Produits en plastique pour machines de transport (hors automobiles)</v>
      </c>
    </row>
    <row r="3091" spans="1:19">
      <c r="A3091" s="130">
        <f t="shared" si="259"/>
        <v>52</v>
      </c>
      <c r="E3091" s="130">
        <v>30</v>
      </c>
      <c r="S3091" s="132" t="str">
        <f t="shared" ca="1" si="258"/>
        <v>Produits en plastique pour machines électriques</v>
      </c>
    </row>
    <row r="3092" spans="1:19">
      <c r="A3092" s="130">
        <f t="shared" si="259"/>
        <v>52</v>
      </c>
      <c r="E3092" s="130">
        <v>31</v>
      </c>
      <c r="S3092" s="132" t="str">
        <f t="shared" ca="1" si="258"/>
        <v>Autres produits plastiques industriels</v>
      </c>
    </row>
    <row r="3093" spans="1:19">
      <c r="A3093" s="130">
        <f t="shared" si="259"/>
        <v>52</v>
      </c>
      <c r="E3093" s="130">
        <v>32</v>
      </c>
      <c r="S3093" s="132" t="str">
        <f t="shared" ca="1" si="258"/>
        <v>Produits transformés en produits plastiques industriels</v>
      </c>
    </row>
    <row r="3094" spans="1:19">
      <c r="A3094" s="130">
        <f t="shared" si="259"/>
        <v>52</v>
      </c>
      <c r="E3094" s="130">
        <v>33</v>
      </c>
      <c r="S3094" s="132" t="str">
        <f t="shared" ca="1" si="258"/>
        <v>Produits en plastique semi-finis et en cours de fabrication à usage industriel</v>
      </c>
    </row>
    <row r="3095" spans="1:19">
      <c r="A3095" s="130">
        <f t="shared" si="259"/>
        <v>52</v>
      </c>
      <c r="E3095" s="130">
        <v>34</v>
      </c>
      <c r="S3095" s="132" t="str">
        <f t="shared" ca="1" si="258"/>
        <v>Plaques, tiges, tuyaux, joints en plastique renforcé</v>
      </c>
    </row>
    <row r="3096" spans="1:19">
      <c r="A3096" s="130">
        <f t="shared" si="259"/>
        <v>52</v>
      </c>
      <c r="E3096" s="130">
        <v>35</v>
      </c>
      <c r="S3096" s="132" t="str">
        <f t="shared" ca="1" si="258"/>
        <v>Conteneurs en plastique renforcé, baignoires, fosses septiques</v>
      </c>
    </row>
    <row r="3097" spans="1:19">
      <c r="A3097" s="130">
        <f t="shared" si="259"/>
        <v>52</v>
      </c>
      <c r="E3097" s="130">
        <v>36</v>
      </c>
      <c r="S3097" s="132" t="str">
        <f t="shared" ca="1" si="258"/>
        <v>Produits industriels en plastique renforcé</v>
      </c>
    </row>
    <row r="3098" spans="1:19">
      <c r="A3098" s="130">
        <f t="shared" si="259"/>
        <v>52</v>
      </c>
      <c r="E3098" s="130">
        <v>37</v>
      </c>
      <c r="S3098" s="132" t="str">
        <f t="shared" ca="1" si="258"/>
        <v>Autres produits en plastique renforcé</v>
      </c>
    </row>
    <row r="3099" spans="1:19">
      <c r="A3099" s="130">
        <f t="shared" si="259"/>
        <v>52</v>
      </c>
      <c r="E3099" s="130">
        <v>38</v>
      </c>
      <c r="S3099" s="132" t="str">
        <f t="shared" ca="1" si="258"/>
        <v>Produits transformés en produits plastiques renforcés</v>
      </c>
    </row>
    <row r="3100" spans="1:19">
      <c r="A3100" s="130">
        <f t="shared" si="259"/>
        <v>52</v>
      </c>
      <c r="E3100" s="130">
        <v>39</v>
      </c>
      <c r="S3100" s="132" t="str">
        <f t="shared" ca="1" si="258"/>
        <v>Produits semi-finis et produits en plastique renforcé en cours de fabrication</v>
      </c>
    </row>
    <row r="3101" spans="1:19">
      <c r="A3101" s="130">
        <f t="shared" si="259"/>
        <v>52</v>
      </c>
      <c r="E3101" s="130">
        <v>40</v>
      </c>
      <c r="S3101" s="132" t="str">
        <f t="shared" ca="1" si="258"/>
        <v>Récipient moulé creux en plastique</v>
      </c>
    </row>
    <row r="3102" spans="1:19">
      <c r="A3102" s="130">
        <f t="shared" si="259"/>
        <v>52</v>
      </c>
      <c r="E3102" s="130">
        <v>41</v>
      </c>
      <c r="S3102" s="132" t="str">
        <f t="shared" ca="1" si="258"/>
        <v>bouteilles en plastique pour boissons</v>
      </c>
    </row>
    <row r="3103" spans="1:19">
      <c r="A3103" s="130">
        <f t="shared" si="259"/>
        <v>52</v>
      </c>
      <c r="E3103" s="130">
        <v>42</v>
      </c>
      <c r="S3103" s="132" t="str">
        <f t="shared" ca="1" si="258"/>
        <v>Autres contenants en plastique</v>
      </c>
    </row>
    <row r="3104" spans="1:19">
      <c r="A3104" s="130">
        <f t="shared" si="259"/>
        <v>52</v>
      </c>
      <c r="E3104" s="130">
        <v>43</v>
      </c>
      <c r="S3104" s="132" t="str">
        <f t="shared" ca="1" si="258"/>
        <v>Conteneurs en plastique semi-finis et en cours de fabrication</v>
      </c>
    </row>
    <row r="3105" spans="1:25">
      <c r="A3105" s="130">
        <f t="shared" si="259"/>
        <v>52</v>
      </c>
      <c r="E3105" s="130">
        <v>44</v>
      </c>
      <c r="S3105" s="132" t="str">
        <f t="shared" ca="1" si="258"/>
        <v>Articles quotidiens en plastique, ustensiles de cuisine, ustensiles de salle à manger, ustensiles de salle de bain</v>
      </c>
    </row>
    <row r="3106" spans="1:25">
      <c r="A3106" s="130">
        <f t="shared" si="259"/>
        <v>52</v>
      </c>
      <c r="E3106" s="130">
        <v>45</v>
      </c>
      <c r="S3106" s="132" t="str">
        <f t="shared" ca="1" si="258"/>
        <v>Produits semi-finis et en-cours de produits de première nécessité et vaisselle en plastique</v>
      </c>
    </row>
    <row r="3107" spans="1:25">
      <c r="A3107" s="130">
        <f t="shared" si="259"/>
        <v>52</v>
      </c>
      <c r="E3107" s="130">
        <v>46</v>
      </c>
      <c r="S3107" s="132" t="str">
        <f t="shared" ca="1" si="258"/>
        <v>matériau de moulage en plastique</v>
      </c>
    </row>
    <row r="3108" spans="1:25">
      <c r="A3108" s="130">
        <f t="shared" si="259"/>
        <v>52</v>
      </c>
      <c r="E3108" s="130">
        <v>47</v>
      </c>
      <c r="S3108" s="132" t="str">
        <f t="shared" ca="1" si="258"/>
        <v>Matériau de moulage en plastique recyclé</v>
      </c>
    </row>
    <row r="3109" spans="1:25">
      <c r="A3109" s="130">
        <f t="shared" si="259"/>
        <v>52</v>
      </c>
      <c r="E3109" s="130">
        <v>48</v>
      </c>
      <c r="S3109" s="132" t="str">
        <f t="shared" ca="1" si="258"/>
        <v>déchets de produits en plastique</v>
      </c>
    </row>
    <row r="3110" spans="1:25">
      <c r="A3110" s="130">
        <f t="shared" si="259"/>
        <v>52</v>
      </c>
      <c r="E3110" s="130">
        <v>49</v>
      </c>
      <c r="S3110" s="132" t="str">
        <f t="shared" ca="1" si="258"/>
        <v>Produits transformés en produits plastiques non classés ailleurs (découpage, assemblage, peinture, placage par dépôt en phase vapeur, polissage, etc.)</v>
      </c>
    </row>
    <row r="3111" spans="1:25">
      <c r="A3111" s="130">
        <f t="shared" si="259"/>
        <v>52</v>
      </c>
      <c r="E3111" s="130">
        <v>50</v>
      </c>
      <c r="S3111" s="132" t="str">
        <f t="shared" ca="1" si="258"/>
        <v>Produits plastiques médicaux et sanitaires</v>
      </c>
    </row>
    <row r="3112" spans="1:25">
      <c r="A3112" s="130">
        <f t="shared" si="259"/>
        <v>52</v>
      </c>
      <c r="E3112" s="130">
        <v>51</v>
      </c>
      <c r="S3112" s="132" t="str">
        <f t="shared" ca="1" si="258"/>
        <v>Produits en plastique non classés ailleurs</v>
      </c>
    </row>
    <row r="3113" spans="1:25">
      <c r="A3113" s="130">
        <f t="shared" si="259"/>
        <v>52</v>
      </c>
      <c r="E3113" s="130">
        <v>52</v>
      </c>
      <c r="S3113" s="132" t="str">
        <f t="shared" ca="1" si="258"/>
        <v>Autres produits en plastique semi-finis et en cours de fabrication</v>
      </c>
      <c r="Y3113">
        <v>1</v>
      </c>
    </row>
    <row r="3122" spans="1:22">
      <c r="A3122" s="130">
        <f>(ROW()+58)/60</f>
        <v>53</v>
      </c>
      <c r="B3122" s="131">
        <f ca="1">INDIRECT("select!E"&amp;TEXT($B$1+A3122,"#"))</f>
        <v>0</v>
      </c>
      <c r="C3122" s="130" t="e">
        <f ca="1">VLOOKUP(B3122,$A$3181:$D$3190,4)</f>
        <v>#N/A</v>
      </c>
      <c r="D3122" s="130" t="e">
        <f ca="1">VLOOKUP(B3122,$A$3181:$D$3190,3)</f>
        <v>#N/A</v>
      </c>
      <c r="E3122" s="130">
        <v>1</v>
      </c>
      <c r="F3122" s="134" t="str">
        <f>lang!A244</f>
        <v>Agricultura, silvicultura y pesca</v>
      </c>
      <c r="G3122" s="131">
        <f>select!G194</f>
        <v>0</v>
      </c>
      <c r="H3122" s="130" t="e">
        <f>VLOOKUP(G3122,E$3181:G$3219,3,0)</f>
        <v>#N/A</v>
      </c>
      <c r="I3122" s="130" t="e">
        <f>VLOOKUP(G3122,E$3181:G$3219,2,0)</f>
        <v>#N/A</v>
      </c>
      <c r="J3122" s="132" t="e">
        <f t="shared" ref="J3122:J3130" ca="1" si="260">IF(E3122&lt;=INDIRECT("I$"&amp;TEXT(ROW()-E3122+1,"#")),INDIRECT("H$"&amp;TEXT($F$1+INDIRECT("H$"&amp;TEXT(ROW()-E3122+1,"#"))+E3122-1,"#")),"")</f>
        <v>#N/A</v>
      </c>
      <c r="K3122" s="133">
        <f>select!H194</f>
        <v>0</v>
      </c>
      <c r="L3122" s="130" t="e">
        <f>VLOOKUP(K3122,H$3181:J$3287,3,0)</f>
        <v>#N/A</v>
      </c>
      <c r="M3122" s="130" t="e">
        <f>VLOOKUP(K3122,H$3181:J$3287,2,0)</f>
        <v>#N/A</v>
      </c>
      <c r="N3122" s="132" t="e">
        <f t="shared" ref="N3122:N3144" ca="1" si="261">IF(E3122&lt;=INDIRECT("M$"&amp;TEXT(ROW()-E3122+1,"#")),INDIRECT("K$"&amp;TEXT($F$1+INDIRECT("L$"&amp;TEXT(ROW()-E3122+1,"#"))+E3122-1,"#")),"")</f>
        <v>#N/A</v>
      </c>
      <c r="O3122" s="133">
        <f>select!I194</f>
        <v>0</v>
      </c>
      <c r="Q3122" s="130" t="e">
        <f>VLOOKUP(O3122,K$3181:O$3570,5,0)</f>
        <v>#N/A</v>
      </c>
      <c r="R3122" s="130" t="e">
        <f>VLOOKUP(O3122,K$3181:O$3570,4,0)</f>
        <v>#N/A</v>
      </c>
      <c r="S3122" s="132" t="e">
        <f t="shared" ref="S3122:S3173" ca="1" si="262">IF(E3122&lt;=INDIRECT("R$"&amp;TEXT(ROW()-E3122+1,"#")),INDIRECT("P$"&amp;TEXT($F$1+INDIRECT("Q$"&amp;TEXT(ROW()-E3122+1,"#"))+E3122-1,"#")),"")</f>
        <v>#N/A</v>
      </c>
      <c r="T3122" s="130" t="str">
        <f>IFERROR(VLOOKUP(O3122,K$3181:O$3570,2,0),"")</f>
        <v/>
      </c>
      <c r="U3122">
        <f>IFERROR(VLOOKUP(O3122,K$3181:O$3570,3,0),0)</f>
        <v>0</v>
      </c>
      <c r="V3122">
        <f>IFERROR(U3122*select!D194,0)</f>
        <v>0</v>
      </c>
    </row>
    <row r="3123" spans="1:22">
      <c r="A3123" s="130">
        <f t="shared" ref="A3123:A3173" si="263">A3122</f>
        <v>53</v>
      </c>
      <c r="E3123" s="130">
        <v>2</v>
      </c>
      <c r="F3123" s="134" t="str">
        <f>lang!A245</f>
        <v>minería</v>
      </c>
      <c r="J3123" s="132" t="e">
        <f t="shared" ca="1" si="260"/>
        <v>#N/A</v>
      </c>
      <c r="N3123" s="132" t="e">
        <f t="shared" ca="1" si="261"/>
        <v>#N/A</v>
      </c>
      <c r="S3123" s="132" t="e">
        <f t="shared" ca="1" si="262"/>
        <v>#N/A</v>
      </c>
    </row>
    <row r="3124" spans="1:22">
      <c r="A3124" s="130">
        <f t="shared" si="263"/>
        <v>53</v>
      </c>
      <c r="E3124" s="130">
        <v>3</v>
      </c>
      <c r="F3124" s="134" t="str">
        <f>lang!A246</f>
        <v>comida y bebida</v>
      </c>
      <c r="J3124" s="132" t="e">
        <f t="shared" ca="1" si="260"/>
        <v>#N/A</v>
      </c>
      <c r="N3124" s="132" t="e">
        <f t="shared" ca="1" si="261"/>
        <v>#N/A</v>
      </c>
      <c r="S3124" s="132" t="e">
        <f t="shared" ca="1" si="262"/>
        <v>#N/A</v>
      </c>
    </row>
    <row r="3125" spans="1:22">
      <c r="A3125" s="130">
        <f t="shared" si="263"/>
        <v>53</v>
      </c>
      <c r="E3125" s="130">
        <v>4</v>
      </c>
      <c r="F3125" s="134" t="str">
        <f>lang!A247</f>
        <v>productos de fibra</v>
      </c>
      <c r="J3125" s="132" t="e">
        <f t="shared" ca="1" si="260"/>
        <v>#N/A</v>
      </c>
      <c r="N3125" s="132" t="e">
        <f t="shared" ca="1" si="261"/>
        <v>#N/A</v>
      </c>
      <c r="S3125" s="132" t="e">
        <f t="shared" ca="1" si="262"/>
        <v>#N/A</v>
      </c>
    </row>
    <row r="3126" spans="1:22">
      <c r="A3126" s="130">
        <f t="shared" si="263"/>
        <v>53</v>
      </c>
      <c r="E3126" s="130">
        <v>5</v>
      </c>
      <c r="F3126" s="134" t="str">
        <f>lang!A248</f>
        <v>Productos de pulpa/papel/madera</v>
      </c>
      <c r="J3126" s="132" t="e">
        <f t="shared" ca="1" si="260"/>
        <v>#N/A</v>
      </c>
      <c r="N3126" s="132" t="e">
        <f t="shared" ca="1" si="261"/>
        <v>#N/A</v>
      </c>
      <c r="S3126" s="132" t="e">
        <f t="shared" ca="1" si="262"/>
        <v>#N/A</v>
      </c>
    </row>
    <row r="3127" spans="1:22">
      <c r="A3127" s="130">
        <f t="shared" si="263"/>
        <v>53</v>
      </c>
      <c r="E3127" s="130">
        <v>6</v>
      </c>
      <c r="F3127" s="134" t="str">
        <f>lang!A249</f>
        <v>Impresión y fabricación de planchas</v>
      </c>
      <c r="J3127" s="132" t="e">
        <f t="shared" ca="1" si="260"/>
        <v>#N/A</v>
      </c>
      <c r="N3127" s="132" t="e">
        <f t="shared" ca="1" si="261"/>
        <v>#N/A</v>
      </c>
      <c r="S3127" s="132" t="e">
        <f t="shared" ca="1" si="262"/>
        <v>#N/A</v>
      </c>
    </row>
    <row r="3128" spans="1:22">
      <c r="A3128" s="130">
        <f t="shared" si="263"/>
        <v>53</v>
      </c>
      <c r="E3128" s="130">
        <v>7</v>
      </c>
      <c r="F3128" s="134" t="str">
        <f>lang!A250</f>
        <v>productos químicos</v>
      </c>
      <c r="J3128" s="132" t="e">
        <f t="shared" ca="1" si="260"/>
        <v>#N/A</v>
      </c>
      <c r="N3128" s="132" t="e">
        <f t="shared" ca="1" si="261"/>
        <v>#N/A</v>
      </c>
      <c r="S3128" s="132" t="e">
        <f t="shared" ca="1" si="262"/>
        <v>#N/A</v>
      </c>
    </row>
    <row r="3129" spans="1:22">
      <c r="A3129" s="130">
        <f t="shared" si="263"/>
        <v>53</v>
      </c>
      <c r="E3129" s="130">
        <v>8</v>
      </c>
      <c r="F3129" s="134" t="str">
        <f>lang!A251</f>
        <v>Productos de petróleo y carbón</v>
      </c>
      <c r="J3129" s="132" t="e">
        <f t="shared" ca="1" si="260"/>
        <v>#N/A</v>
      </c>
      <c r="N3129" s="132" t="e">
        <f t="shared" ca="1" si="261"/>
        <v>#N/A</v>
      </c>
      <c r="S3129" s="132" t="e">
        <f t="shared" ca="1" si="262"/>
        <v>#N/A</v>
      </c>
    </row>
    <row r="3130" spans="1:22">
      <c r="A3130" s="130">
        <f t="shared" si="263"/>
        <v>53</v>
      </c>
      <c r="E3130" s="130">
        <v>9</v>
      </c>
      <c r="F3130" s="134" t="str">
        <f>lang!A252</f>
        <v>Productos de plástico y caucho</v>
      </c>
      <c r="J3130" s="132" t="e">
        <f t="shared" ca="1" si="260"/>
        <v>#N/A</v>
      </c>
      <c r="N3130" s="132" t="e">
        <f t="shared" ca="1" si="261"/>
        <v>#N/A</v>
      </c>
      <c r="S3130" s="132" t="e">
        <f t="shared" ca="1" si="262"/>
        <v>#N/A</v>
      </c>
    </row>
    <row r="3131" spans="1:22">
      <c r="A3131" s="130">
        <f t="shared" si="263"/>
        <v>53</v>
      </c>
      <c r="E3131" s="130">
        <v>10</v>
      </c>
      <c r="F3131" s="134" t="str">
        <f>lang!A253</f>
        <v>Artículos de cuero</v>
      </c>
      <c r="N3131" s="132" t="e">
        <f t="shared" ca="1" si="261"/>
        <v>#N/A</v>
      </c>
      <c r="S3131" s="132" t="e">
        <f t="shared" ca="1" si="262"/>
        <v>#N/A</v>
      </c>
    </row>
    <row r="3132" spans="1:22">
      <c r="A3132" s="130">
        <f t="shared" si="263"/>
        <v>53</v>
      </c>
      <c r="E3132" s="130">
        <v>11</v>
      </c>
      <c r="F3132" s="134" t="str">
        <f>lang!A254</f>
        <v>Productos de cerámica, arcilla y piedra</v>
      </c>
      <c r="N3132" s="132" t="e">
        <f t="shared" ca="1" si="261"/>
        <v>#N/A</v>
      </c>
      <c r="S3132" s="132" t="e">
        <f t="shared" ca="1" si="262"/>
        <v>#N/A</v>
      </c>
    </row>
    <row r="3133" spans="1:22">
      <c r="A3133" s="130">
        <f t="shared" si="263"/>
        <v>53</v>
      </c>
      <c r="E3133" s="130">
        <v>12</v>
      </c>
      <c r="F3133" s="134" t="str">
        <f>lang!A255</f>
        <v>acero</v>
      </c>
      <c r="N3133" s="132" t="e">
        <f t="shared" ca="1" si="261"/>
        <v>#N/A</v>
      </c>
      <c r="S3133" s="132" t="e">
        <f t="shared" ca="1" si="262"/>
        <v>#N/A</v>
      </c>
    </row>
    <row r="3134" spans="1:22">
      <c r="A3134" s="130">
        <f t="shared" si="263"/>
        <v>53</v>
      </c>
      <c r="E3134" s="130">
        <v>13</v>
      </c>
      <c r="F3134" s="134" t="str">
        <f>lang!A256</f>
        <v>Metal no ferroso</v>
      </c>
      <c r="N3134" s="132" t="e">
        <f t="shared" ca="1" si="261"/>
        <v>#N/A</v>
      </c>
      <c r="S3134" s="132" t="e">
        <f t="shared" ca="1" si="262"/>
        <v>#N/A</v>
      </c>
    </row>
    <row r="3135" spans="1:22">
      <c r="A3135" s="130">
        <f t="shared" si="263"/>
        <v>53</v>
      </c>
      <c r="E3135" s="130">
        <v>14</v>
      </c>
      <c r="F3135" s="134" t="str">
        <f>lang!A257</f>
        <v>productos metálicos</v>
      </c>
      <c r="N3135" s="132" t="e">
        <f t="shared" ca="1" si="261"/>
        <v>#N/A</v>
      </c>
      <c r="S3135" s="132" t="e">
        <f t="shared" ca="1" si="262"/>
        <v>#N/A</v>
      </c>
    </row>
    <row r="3136" spans="1:22">
      <c r="A3136" s="130">
        <f t="shared" si="263"/>
        <v>53</v>
      </c>
      <c r="E3136" s="130">
        <v>15</v>
      </c>
      <c r="F3136" s="134" t="str">
        <f>lang!A258</f>
        <v>Máquina de uso general</v>
      </c>
      <c r="N3136" s="132" t="e">
        <f t="shared" ca="1" si="261"/>
        <v>#N/A</v>
      </c>
      <c r="S3136" s="132" t="e">
        <f t="shared" ca="1" si="262"/>
        <v>#N/A</v>
      </c>
    </row>
    <row r="3137" spans="1:19">
      <c r="A3137" s="130">
        <f t="shared" si="263"/>
        <v>53</v>
      </c>
      <c r="E3137" s="130">
        <v>16</v>
      </c>
      <c r="F3137" s="134" t="str">
        <f>lang!A259</f>
        <v>máquina de producción</v>
      </c>
      <c r="N3137" s="132" t="e">
        <f t="shared" ca="1" si="261"/>
        <v>#N/A</v>
      </c>
      <c r="S3137" s="132" t="e">
        <f t="shared" ca="1" si="262"/>
        <v>#N/A</v>
      </c>
    </row>
    <row r="3138" spans="1:19">
      <c r="A3138" s="130">
        <f t="shared" si="263"/>
        <v>53</v>
      </c>
      <c r="E3138" s="130">
        <v>17</v>
      </c>
      <c r="F3138" s="134" t="str">
        <f>lang!A260</f>
        <v>máquina comercial</v>
      </c>
      <c r="N3138" s="132" t="e">
        <f t="shared" ca="1" si="261"/>
        <v>#N/A</v>
      </c>
      <c r="S3138" s="132" t="e">
        <f t="shared" ca="1" si="262"/>
        <v>#N/A</v>
      </c>
    </row>
    <row r="3139" spans="1:19">
      <c r="A3139" s="130">
        <f t="shared" si="263"/>
        <v>53</v>
      </c>
      <c r="E3139" s="130">
        <v>18</v>
      </c>
      <c r="F3139" s="134" t="str">
        <f>lang!A261</f>
        <v>componentes electrónicos</v>
      </c>
      <c r="N3139" s="132" t="e">
        <f t="shared" ca="1" si="261"/>
        <v>#N/A</v>
      </c>
      <c r="S3139" s="132" t="e">
        <f t="shared" ca="1" si="262"/>
        <v>#N/A</v>
      </c>
    </row>
    <row r="3140" spans="1:19">
      <c r="A3140" s="130">
        <f t="shared" si="263"/>
        <v>53</v>
      </c>
      <c r="E3140" s="130">
        <v>19</v>
      </c>
      <c r="F3140" s="134" t="str">
        <f>lang!A262</f>
        <v>electromecánico</v>
      </c>
      <c r="N3140" s="132" t="e">
        <f t="shared" ca="1" si="261"/>
        <v>#N/A</v>
      </c>
      <c r="S3140" s="132" t="e">
        <f t="shared" ca="1" si="262"/>
        <v>#N/A</v>
      </c>
    </row>
    <row r="3141" spans="1:19">
      <c r="A3141" s="130">
        <f t="shared" si="263"/>
        <v>53</v>
      </c>
      <c r="E3141" s="130">
        <v>20</v>
      </c>
      <c r="F3141" s="134" t="str">
        <f>lang!A263</f>
        <v>equipo de comunicacion de informacion</v>
      </c>
      <c r="N3141" s="132" t="e">
        <f t="shared" ca="1" si="261"/>
        <v>#N/A</v>
      </c>
      <c r="S3141" s="132" t="e">
        <f t="shared" ca="1" si="262"/>
        <v>#N/A</v>
      </c>
    </row>
    <row r="3142" spans="1:19">
      <c r="A3142" s="130">
        <f t="shared" si="263"/>
        <v>53</v>
      </c>
      <c r="E3142" s="130">
        <v>21</v>
      </c>
      <c r="F3142" s="134" t="str">
        <f>lang!A264</f>
        <v>máquina de transporte</v>
      </c>
      <c r="N3142" s="132" t="e">
        <f t="shared" ca="1" si="261"/>
        <v>#N/A</v>
      </c>
      <c r="S3142" s="132" t="e">
        <f t="shared" ca="1" si="262"/>
        <v>#N/A</v>
      </c>
    </row>
    <row r="3143" spans="1:19">
      <c r="A3143" s="130">
        <f t="shared" si="263"/>
        <v>53</v>
      </c>
      <c r="E3143" s="130">
        <v>22</v>
      </c>
      <c r="F3143" s="134" t="str">
        <f>lang!A265</f>
        <v>Otros productos manufacturados</v>
      </c>
      <c r="N3143" s="132" t="e">
        <f t="shared" ca="1" si="261"/>
        <v>#N/A</v>
      </c>
      <c r="S3143" s="132" t="e">
        <f t="shared" ca="1" si="262"/>
        <v>#N/A</v>
      </c>
    </row>
    <row r="3144" spans="1:19">
      <c r="A3144" s="130">
        <f t="shared" si="263"/>
        <v>53</v>
      </c>
      <c r="E3144" s="130">
        <v>23</v>
      </c>
      <c r="F3144" s="134" t="str">
        <f>lang!A266</f>
        <v>construcción</v>
      </c>
      <c r="N3144" s="132" t="e">
        <f t="shared" ca="1" si="261"/>
        <v>#N/A</v>
      </c>
      <c r="S3144" s="132" t="e">
        <f t="shared" ca="1" si="262"/>
        <v>#N/A</v>
      </c>
    </row>
    <row r="3145" spans="1:19">
      <c r="A3145" s="130">
        <f t="shared" si="263"/>
        <v>53</v>
      </c>
      <c r="E3145" s="130">
        <v>24</v>
      </c>
      <c r="S3145" s="132" t="e">
        <f t="shared" ca="1" si="262"/>
        <v>#N/A</v>
      </c>
    </row>
    <row r="3146" spans="1:19">
      <c r="A3146" s="130">
        <f t="shared" si="263"/>
        <v>53</v>
      </c>
      <c r="E3146" s="130">
        <v>25</v>
      </c>
      <c r="S3146" s="132" t="e">
        <f t="shared" ca="1" si="262"/>
        <v>#N/A</v>
      </c>
    </row>
    <row r="3147" spans="1:19">
      <c r="A3147" s="130">
        <f t="shared" si="263"/>
        <v>53</v>
      </c>
      <c r="E3147" s="130">
        <v>26</v>
      </c>
      <c r="S3147" s="132" t="e">
        <f t="shared" ca="1" si="262"/>
        <v>#N/A</v>
      </c>
    </row>
    <row r="3148" spans="1:19">
      <c r="A3148" s="130">
        <f t="shared" si="263"/>
        <v>53</v>
      </c>
      <c r="E3148" s="130">
        <v>27</v>
      </c>
      <c r="S3148" s="132" t="e">
        <f t="shared" ca="1" si="262"/>
        <v>#N/A</v>
      </c>
    </row>
    <row r="3149" spans="1:19">
      <c r="A3149" s="130">
        <f t="shared" si="263"/>
        <v>53</v>
      </c>
      <c r="E3149" s="130">
        <v>28</v>
      </c>
      <c r="S3149" s="132" t="e">
        <f t="shared" ca="1" si="262"/>
        <v>#N/A</v>
      </c>
    </row>
    <row r="3150" spans="1:19">
      <c r="A3150" s="130">
        <f t="shared" si="263"/>
        <v>53</v>
      </c>
      <c r="E3150" s="130">
        <v>29</v>
      </c>
      <c r="S3150" s="132" t="e">
        <f t="shared" ca="1" si="262"/>
        <v>#N/A</v>
      </c>
    </row>
    <row r="3151" spans="1:19">
      <c r="A3151" s="130">
        <f t="shared" si="263"/>
        <v>53</v>
      </c>
      <c r="E3151" s="130">
        <v>30</v>
      </c>
      <c r="S3151" s="132" t="e">
        <f t="shared" ca="1" si="262"/>
        <v>#N/A</v>
      </c>
    </row>
    <row r="3152" spans="1:19">
      <c r="A3152" s="130">
        <f t="shared" si="263"/>
        <v>53</v>
      </c>
      <c r="E3152" s="130">
        <v>31</v>
      </c>
      <c r="S3152" s="132" t="e">
        <f t="shared" ca="1" si="262"/>
        <v>#N/A</v>
      </c>
    </row>
    <row r="3153" spans="1:19">
      <c r="A3153" s="130">
        <f t="shared" si="263"/>
        <v>53</v>
      </c>
      <c r="E3153" s="130">
        <v>32</v>
      </c>
      <c r="S3153" s="132" t="e">
        <f t="shared" ca="1" si="262"/>
        <v>#N/A</v>
      </c>
    </row>
    <row r="3154" spans="1:19">
      <c r="A3154" s="130">
        <f t="shared" si="263"/>
        <v>53</v>
      </c>
      <c r="E3154" s="130">
        <v>33</v>
      </c>
      <c r="S3154" s="132" t="e">
        <f t="shared" ca="1" si="262"/>
        <v>#N/A</v>
      </c>
    </row>
    <row r="3155" spans="1:19">
      <c r="A3155" s="130">
        <f t="shared" si="263"/>
        <v>53</v>
      </c>
      <c r="E3155" s="130">
        <v>34</v>
      </c>
      <c r="S3155" s="132" t="e">
        <f t="shared" ca="1" si="262"/>
        <v>#N/A</v>
      </c>
    </row>
    <row r="3156" spans="1:19">
      <c r="A3156" s="130">
        <f t="shared" si="263"/>
        <v>53</v>
      </c>
      <c r="E3156" s="130">
        <v>35</v>
      </c>
      <c r="S3156" s="132" t="e">
        <f t="shared" ca="1" si="262"/>
        <v>#N/A</v>
      </c>
    </row>
    <row r="3157" spans="1:19">
      <c r="A3157" s="130">
        <f t="shared" si="263"/>
        <v>53</v>
      </c>
      <c r="E3157" s="130">
        <v>36</v>
      </c>
      <c r="S3157" s="132" t="e">
        <f t="shared" ca="1" si="262"/>
        <v>#N/A</v>
      </c>
    </row>
    <row r="3158" spans="1:19">
      <c r="A3158" s="130">
        <f t="shared" si="263"/>
        <v>53</v>
      </c>
      <c r="E3158" s="130">
        <v>37</v>
      </c>
      <c r="S3158" s="132" t="e">
        <f t="shared" ca="1" si="262"/>
        <v>#N/A</v>
      </c>
    </row>
    <row r="3159" spans="1:19">
      <c r="A3159" s="130">
        <f t="shared" si="263"/>
        <v>53</v>
      </c>
      <c r="E3159" s="130">
        <v>38</v>
      </c>
      <c r="S3159" s="132" t="e">
        <f t="shared" ca="1" si="262"/>
        <v>#N/A</v>
      </c>
    </row>
    <row r="3160" spans="1:19">
      <c r="A3160" s="130">
        <f t="shared" si="263"/>
        <v>53</v>
      </c>
      <c r="E3160" s="130">
        <v>39</v>
      </c>
      <c r="S3160" s="132" t="e">
        <f t="shared" ca="1" si="262"/>
        <v>#N/A</v>
      </c>
    </row>
    <row r="3161" spans="1:19">
      <c r="A3161" s="130">
        <f t="shared" si="263"/>
        <v>53</v>
      </c>
      <c r="E3161" s="130">
        <v>40</v>
      </c>
      <c r="S3161" s="132" t="e">
        <f t="shared" ca="1" si="262"/>
        <v>#N/A</v>
      </c>
    </row>
    <row r="3162" spans="1:19">
      <c r="A3162" s="130">
        <f t="shared" si="263"/>
        <v>53</v>
      </c>
      <c r="E3162" s="130">
        <v>41</v>
      </c>
      <c r="S3162" s="132" t="e">
        <f t="shared" ca="1" si="262"/>
        <v>#N/A</v>
      </c>
    </row>
    <row r="3163" spans="1:19">
      <c r="A3163" s="130">
        <f t="shared" si="263"/>
        <v>53</v>
      </c>
      <c r="E3163" s="130">
        <v>42</v>
      </c>
      <c r="S3163" s="132" t="e">
        <f t="shared" ca="1" si="262"/>
        <v>#N/A</v>
      </c>
    </row>
    <row r="3164" spans="1:19">
      <c r="A3164" s="130">
        <f t="shared" si="263"/>
        <v>53</v>
      </c>
      <c r="E3164" s="130">
        <v>43</v>
      </c>
      <c r="S3164" s="132" t="e">
        <f t="shared" ca="1" si="262"/>
        <v>#N/A</v>
      </c>
    </row>
    <row r="3165" spans="1:19">
      <c r="A3165" s="130">
        <f t="shared" si="263"/>
        <v>53</v>
      </c>
      <c r="E3165" s="130">
        <v>44</v>
      </c>
      <c r="S3165" s="132" t="e">
        <f t="shared" ca="1" si="262"/>
        <v>#N/A</v>
      </c>
    </row>
    <row r="3166" spans="1:19">
      <c r="A3166" s="130">
        <f t="shared" si="263"/>
        <v>53</v>
      </c>
      <c r="E3166" s="130">
        <v>45</v>
      </c>
      <c r="S3166" s="132" t="e">
        <f t="shared" ca="1" si="262"/>
        <v>#N/A</v>
      </c>
    </row>
    <row r="3167" spans="1:19">
      <c r="A3167" s="130">
        <f t="shared" si="263"/>
        <v>53</v>
      </c>
      <c r="E3167" s="130">
        <v>46</v>
      </c>
      <c r="S3167" s="132" t="e">
        <f t="shared" ca="1" si="262"/>
        <v>#N/A</v>
      </c>
    </row>
    <row r="3168" spans="1:19">
      <c r="A3168" s="130">
        <f t="shared" si="263"/>
        <v>53</v>
      </c>
      <c r="E3168" s="130">
        <v>47</v>
      </c>
      <c r="S3168" s="132" t="e">
        <f t="shared" ca="1" si="262"/>
        <v>#N/A</v>
      </c>
    </row>
    <row r="3169" spans="1:25">
      <c r="A3169" s="130">
        <f t="shared" si="263"/>
        <v>53</v>
      </c>
      <c r="E3169" s="130">
        <v>48</v>
      </c>
      <c r="S3169" s="132" t="e">
        <f t="shared" ca="1" si="262"/>
        <v>#N/A</v>
      </c>
    </row>
    <row r="3170" spans="1:25">
      <c r="A3170" s="130">
        <f t="shared" si="263"/>
        <v>53</v>
      </c>
      <c r="E3170" s="130">
        <v>49</v>
      </c>
      <c r="S3170" s="132" t="e">
        <f t="shared" ca="1" si="262"/>
        <v>#N/A</v>
      </c>
    </row>
    <row r="3171" spans="1:25">
      <c r="A3171" s="130">
        <f t="shared" si="263"/>
        <v>53</v>
      </c>
      <c r="E3171" s="130">
        <v>50</v>
      </c>
      <c r="S3171" s="132" t="e">
        <f t="shared" ca="1" si="262"/>
        <v>#N/A</v>
      </c>
    </row>
    <row r="3172" spans="1:25">
      <c r="A3172" s="130">
        <f t="shared" si="263"/>
        <v>53</v>
      </c>
      <c r="E3172" s="130">
        <v>51</v>
      </c>
      <c r="S3172" s="132" t="e">
        <f t="shared" ca="1" si="262"/>
        <v>#N/A</v>
      </c>
    </row>
    <row r="3173" spans="1:25">
      <c r="A3173" s="130">
        <f t="shared" si="263"/>
        <v>53</v>
      </c>
      <c r="E3173" s="130">
        <v>52</v>
      </c>
      <c r="S3173" s="132" t="e">
        <f t="shared" ca="1" si="262"/>
        <v>#N/A</v>
      </c>
      <c r="Y3173">
        <v>1</v>
      </c>
    </row>
    <row r="3179" spans="1:25">
      <c r="A3179" t="s">
        <v>33</v>
      </c>
      <c r="B3179" t="s">
        <v>1139</v>
      </c>
      <c r="C3179">
        <f>MAX(C3181:C3190)</f>
        <v>23</v>
      </c>
      <c r="E3179" t="s">
        <v>35</v>
      </c>
      <c r="F3179">
        <f>MAX(F3181:F3265)</f>
        <v>9</v>
      </c>
      <c r="H3179" t="s">
        <v>36</v>
      </c>
      <c r="I3179">
        <f>MAX(I3181:I3245)</f>
        <v>23</v>
      </c>
      <c r="K3179" t="s">
        <v>37</v>
      </c>
      <c r="N3179">
        <f>MAX(N3181:N3570)</f>
        <v>52</v>
      </c>
    </row>
    <row r="3180" spans="1:25" ht="18.600000000000001" thickBot="1">
      <c r="A3180">
        <v>1</v>
      </c>
      <c r="C3180" t="s">
        <v>1140</v>
      </c>
      <c r="D3180" t="s">
        <v>1141</v>
      </c>
      <c r="E3180" t="s">
        <v>1142</v>
      </c>
      <c r="F3180" t="s">
        <v>1143</v>
      </c>
      <c r="G3180" t="s">
        <v>1144</v>
      </c>
      <c r="H3180" t="s">
        <v>1145</v>
      </c>
      <c r="I3180" t="s">
        <v>1146</v>
      </c>
      <c r="J3180" t="s">
        <v>1147</v>
      </c>
      <c r="K3180" t="s">
        <v>1148</v>
      </c>
      <c r="L3180" t="s">
        <v>34</v>
      </c>
      <c r="M3180" t="s">
        <v>1149</v>
      </c>
      <c r="N3180" t="s">
        <v>1150</v>
      </c>
      <c r="O3180" t="s">
        <v>1151</v>
      </c>
      <c r="Q3180">
        <v>1</v>
      </c>
      <c r="Y3180">
        <v>1</v>
      </c>
    </row>
    <row r="3181" spans="1:25" ht="31.2" thickBot="1">
      <c r="A3181" s="137" t="str">
        <f>lang!A208</f>
        <v>compra</v>
      </c>
      <c r="B3181" s="13">
        <v>1</v>
      </c>
      <c r="C3181">
        <v>23</v>
      </c>
      <c r="D3181">
        <v>41</v>
      </c>
      <c r="E3181" s="140" t="str">
        <f>lang!A244</f>
        <v>Agricultura, silvicultura y pesca</v>
      </c>
      <c r="F3181">
        <v>5</v>
      </c>
      <c r="G3181">
        <v>1</v>
      </c>
      <c r="H3181" s="141" t="str">
        <f>lang!A283</f>
        <v>Cultivos agrícolas</v>
      </c>
      <c r="I3181">
        <v>14</v>
      </c>
      <c r="J3181">
        <v>1</v>
      </c>
      <c r="K3181" s="142" t="str">
        <f>lang!A390</f>
        <v>arroz</v>
      </c>
      <c r="L3181" t="s">
        <v>1155</v>
      </c>
      <c r="M3181">
        <v>13.211502515081269</v>
      </c>
      <c r="N3181">
        <v>4</v>
      </c>
      <c r="O3181">
        <v>1</v>
      </c>
      <c r="P3181" s="129" t="s">
        <v>10532</v>
      </c>
    </row>
    <row r="3182" spans="1:25" ht="31.2" thickBot="1">
      <c r="A3182" s="137" t="str">
        <f>lang!A209</f>
        <v>Servicio</v>
      </c>
      <c r="B3182" s="13">
        <v>2</v>
      </c>
      <c r="C3182">
        <v>16</v>
      </c>
      <c r="D3182">
        <v>71</v>
      </c>
      <c r="E3182" s="140" t="str">
        <f>lang!A245</f>
        <v>minería</v>
      </c>
      <c r="F3182">
        <v>2</v>
      </c>
      <c r="G3182">
        <v>6</v>
      </c>
      <c r="H3182" s="141" t="str">
        <f>lang!A284</f>
        <v>Ganado</v>
      </c>
      <c r="I3182">
        <v>6</v>
      </c>
      <c r="J3182">
        <v>15</v>
      </c>
      <c r="K3182" s="142" t="str">
        <f>lang!A391</f>
        <v>cebada</v>
      </c>
      <c r="L3182" t="s">
        <v>1159</v>
      </c>
      <c r="M3182">
        <v>19.436434354206479</v>
      </c>
      <c r="N3182">
        <v>6</v>
      </c>
      <c r="O3182">
        <v>5</v>
      </c>
      <c r="P3182" s="129" t="s">
        <v>10533</v>
      </c>
    </row>
    <row r="3183" spans="1:25" ht="21" thickBot="1">
      <c r="A3183" s="137" t="str">
        <f>lang!A210</f>
        <v>Instalaciones</v>
      </c>
      <c r="B3183" s="13">
        <v>3</v>
      </c>
      <c r="C3183">
        <v>3</v>
      </c>
      <c r="D3183">
        <v>91</v>
      </c>
      <c r="E3183" s="140" t="str">
        <f>lang!A246</f>
        <v>comida y bebida</v>
      </c>
      <c r="F3183">
        <v>4</v>
      </c>
      <c r="G3183">
        <v>8</v>
      </c>
      <c r="H3183" s="141" t="str">
        <f>lang!A285</f>
        <v>servicios agricolas</v>
      </c>
      <c r="I3183">
        <v>2</v>
      </c>
      <c r="J3183">
        <v>21</v>
      </c>
      <c r="K3183" s="142" t="str">
        <f>lang!A392</f>
        <v>patatas</v>
      </c>
      <c r="L3183" t="s">
        <v>1163</v>
      </c>
      <c r="M3183">
        <v>4.1992222006215503</v>
      </c>
      <c r="N3183">
        <v>2</v>
      </c>
      <c r="O3183">
        <v>11</v>
      </c>
      <c r="P3183" s="129" t="s">
        <v>10534</v>
      </c>
    </row>
    <row r="3184" spans="1:25" ht="18.600000000000001" thickBot="1">
      <c r="A3184" s="137" t="str">
        <f>lang!A211</f>
        <v>Transporte entrante</v>
      </c>
      <c r="B3184" s="13">
        <v>4</v>
      </c>
      <c r="C3184">
        <v>1</v>
      </c>
      <c r="D3184">
        <v>100</v>
      </c>
      <c r="E3184" s="140" t="str">
        <f>lang!A247</f>
        <v>productos de fibra</v>
      </c>
      <c r="F3184">
        <v>2</v>
      </c>
      <c r="G3184">
        <v>12</v>
      </c>
      <c r="H3184" s="141" t="str">
        <f>lang!A286</f>
        <v>silvicultura</v>
      </c>
      <c r="I3184">
        <v>3</v>
      </c>
      <c r="J3184">
        <v>23</v>
      </c>
      <c r="K3184" s="142" t="str">
        <f>lang!A393</f>
        <v>frijoles</v>
      </c>
      <c r="L3184" t="s">
        <v>1167</v>
      </c>
      <c r="M3184">
        <v>7.8251016801207358</v>
      </c>
      <c r="N3184">
        <v>6</v>
      </c>
      <c r="O3184">
        <v>13</v>
      </c>
      <c r="P3184" s="129" t="s">
        <v>10535</v>
      </c>
    </row>
    <row r="3185" spans="1:16" ht="21" thickBot="1">
      <c r="A3185" s="137" t="str">
        <f>lang!A212</f>
        <v>transporte marítimo</v>
      </c>
      <c r="B3185" s="13">
        <v>5</v>
      </c>
      <c r="C3185">
        <v>1</v>
      </c>
      <c r="D3185">
        <v>100</v>
      </c>
      <c r="E3185" s="140" t="str">
        <f>lang!A248</f>
        <v>Productos de pulpa/papel/madera</v>
      </c>
      <c r="F3185">
        <v>4</v>
      </c>
      <c r="G3185">
        <v>14</v>
      </c>
      <c r="H3185" s="141" t="str">
        <f>lang!A287</f>
        <v>pesquería</v>
      </c>
      <c r="I3185">
        <v>4</v>
      </c>
      <c r="J3185">
        <v>26</v>
      </c>
      <c r="K3185" s="142" t="str">
        <f>lang!A394</f>
        <v>Verduras (al aire libre)</v>
      </c>
      <c r="L3185" s="1" t="s">
        <v>1171</v>
      </c>
      <c r="M3185">
        <v>3.9387854002299529</v>
      </c>
      <c r="N3185">
        <v>41</v>
      </c>
      <c r="O3185">
        <v>19</v>
      </c>
      <c r="P3185" s="129" t="s">
        <v>10536</v>
      </c>
    </row>
    <row r="3186" spans="1:16" ht="18.600000000000001" thickBot="1">
      <c r="A3186" s="137" t="str">
        <f>lang!A213</f>
        <v>Los gastos de viaje</v>
      </c>
      <c r="B3186" s="13">
        <v>6</v>
      </c>
      <c r="C3186">
        <v>1</v>
      </c>
      <c r="D3186">
        <v>105</v>
      </c>
      <c r="E3186" s="140" t="str">
        <f>lang!A249</f>
        <v>Impresión y fabricación de planchas</v>
      </c>
      <c r="F3186">
        <v>1</v>
      </c>
      <c r="G3186">
        <v>18</v>
      </c>
      <c r="H3186" s="141" t="str">
        <f>lang!A288</f>
        <v>Carbón, petróleo crudo, gas natural</v>
      </c>
      <c r="I3186">
        <v>1</v>
      </c>
      <c r="J3186">
        <v>30</v>
      </c>
      <c r="K3186" s="142" t="str">
        <f>lang!A395</f>
        <v>Verduras (instalación)</v>
      </c>
      <c r="L3186" s="1" t="s">
        <v>1175</v>
      </c>
      <c r="M3186" s="10">
        <v>3.9387854002299529</v>
      </c>
      <c r="N3186">
        <v>25</v>
      </c>
      <c r="O3186">
        <v>60</v>
      </c>
      <c r="P3186" s="129" t="s">
        <v>10537</v>
      </c>
    </row>
    <row r="3187" spans="1:16" ht="31.2" thickBot="1">
      <c r="A3187" s="137" t="str">
        <f>lang!A214</f>
        <v>Gastos de desplazamiento</v>
      </c>
      <c r="B3187" s="13">
        <v>7</v>
      </c>
      <c r="C3187">
        <v>1</v>
      </c>
      <c r="D3187">
        <v>105</v>
      </c>
      <c r="E3187" s="140" t="str">
        <f>lang!A250</f>
        <v>productos químicos</v>
      </c>
      <c r="F3187">
        <v>8</v>
      </c>
      <c r="G3187">
        <v>19</v>
      </c>
      <c r="H3187" s="141" t="str">
        <f>lang!A289</f>
        <v>Otra minería</v>
      </c>
      <c r="I3187">
        <v>3</v>
      </c>
      <c r="J3187">
        <v>31</v>
      </c>
      <c r="K3187" s="142" t="str">
        <f>lang!A396</f>
        <v>Fruta</v>
      </c>
      <c r="L3187" t="s">
        <v>1178</v>
      </c>
      <c r="M3187">
        <v>4.0417073071981626</v>
      </c>
      <c r="N3187">
        <v>19</v>
      </c>
      <c r="O3187">
        <v>85</v>
      </c>
      <c r="P3187" s="129" t="s">
        <v>10538</v>
      </c>
    </row>
    <row r="3188" spans="1:16" ht="21" thickBot="1">
      <c r="A3188" s="137" t="str">
        <f>lang!A215</f>
        <v>Arrendamiento (aguas arriba)</v>
      </c>
      <c r="B3188" s="13">
        <v>8</v>
      </c>
      <c r="C3188">
        <v>1</v>
      </c>
      <c r="D3188">
        <v>110</v>
      </c>
      <c r="E3188" s="140" t="str">
        <f>lang!A251</f>
        <v>Productos de petróleo y carbón</v>
      </c>
      <c r="F3188">
        <v>2</v>
      </c>
      <c r="G3188">
        <v>27</v>
      </c>
      <c r="H3188" s="141" t="str">
        <f>lang!A290</f>
        <v>comestibles</v>
      </c>
      <c r="I3188">
        <v>23</v>
      </c>
      <c r="J3188">
        <v>34</v>
      </c>
      <c r="K3188" s="142" t="str">
        <f>lang!A397</f>
        <v>cosecha de azúcar</v>
      </c>
      <c r="L3188" t="s">
        <v>1183</v>
      </c>
      <c r="M3188">
        <v>8.7382131073835634</v>
      </c>
      <c r="N3188">
        <v>2</v>
      </c>
      <c r="O3188">
        <v>104</v>
      </c>
      <c r="P3188" s="129" t="s">
        <v>10539</v>
      </c>
    </row>
    <row r="3189" spans="1:16" ht="18.600000000000001" thickBot="1">
      <c r="A3189" s="137" t="str">
        <f>lang!A216</f>
        <v>Arrendamiento (aguas abajo)</v>
      </c>
      <c r="B3189" s="13">
        <v>9</v>
      </c>
      <c r="C3189">
        <v>1</v>
      </c>
      <c r="D3189">
        <v>110</v>
      </c>
      <c r="E3189" s="140" t="str">
        <f>lang!A252</f>
        <v>Productos de plástico y caucho</v>
      </c>
      <c r="F3189">
        <v>2</v>
      </c>
      <c r="G3189">
        <v>29</v>
      </c>
      <c r="H3189" s="141" t="str">
        <f>lang!A291</f>
        <v>bebida</v>
      </c>
      <c r="I3189">
        <v>7</v>
      </c>
      <c r="J3189">
        <v>57</v>
      </c>
      <c r="K3189" s="142" t="str">
        <f>lang!A398</f>
        <v>cosecha de bebidas</v>
      </c>
      <c r="L3189" t="s">
        <v>1187</v>
      </c>
      <c r="M3189">
        <v>12.70755645874053</v>
      </c>
      <c r="N3189">
        <v>4</v>
      </c>
      <c r="O3189">
        <v>106</v>
      </c>
      <c r="P3189" s="129" t="s">
        <v>10540</v>
      </c>
    </row>
    <row r="3190" spans="1:16" ht="18.600000000000001" thickBot="1">
      <c r="A3190" s="137" t="str">
        <f>lang!A217</f>
        <v>inversión</v>
      </c>
      <c r="B3190" s="13">
        <v>10</v>
      </c>
      <c r="C3190">
        <v>1</v>
      </c>
      <c r="D3190">
        <v>120</v>
      </c>
      <c r="E3190" s="140" t="str">
        <f>lang!A253</f>
        <v>Artículos de cuero</v>
      </c>
      <c r="F3190">
        <v>1</v>
      </c>
      <c r="G3190">
        <v>31</v>
      </c>
      <c r="H3190" s="141" t="str">
        <f>lang!A292</f>
        <v>Piensos y Fertilizantes Orgánicos (excepto enumerados por separado)</v>
      </c>
      <c r="I3190">
        <v>2</v>
      </c>
      <c r="J3190">
        <v>64</v>
      </c>
      <c r="K3190" s="142" t="str">
        <f>lang!A399</f>
        <v>Otros cultivos herbáceos comestibles</v>
      </c>
      <c r="L3190" t="s">
        <v>1191</v>
      </c>
      <c r="M3190">
        <v>8.5915374613713826</v>
      </c>
      <c r="N3190">
        <v>5</v>
      </c>
      <c r="O3190">
        <v>110</v>
      </c>
      <c r="P3190" s="129" t="s">
        <v>10541</v>
      </c>
    </row>
    <row r="3191" spans="1:16" ht="18.600000000000001" thickBot="1">
      <c r="B3191" s="13">
        <v>11</v>
      </c>
      <c r="E3191" s="140" t="str">
        <f>lang!A254</f>
        <v>Productos de cerámica, arcilla y piedra</v>
      </c>
      <c r="F3191">
        <v>4</v>
      </c>
      <c r="G3191">
        <v>32</v>
      </c>
      <c r="H3191" s="141" t="str">
        <f>lang!A293</f>
        <v>tabaco</v>
      </c>
      <c r="I3191">
        <v>1</v>
      </c>
      <c r="J3191">
        <v>66</v>
      </c>
      <c r="K3191" s="142" t="str">
        <f>lang!A400</f>
        <v>cultivos forrajeros</v>
      </c>
      <c r="L3191" t="s">
        <v>1194</v>
      </c>
      <c r="M3191">
        <v>12.030836047291549</v>
      </c>
      <c r="N3191">
        <v>4</v>
      </c>
      <c r="O3191">
        <v>115</v>
      </c>
      <c r="P3191" s="129" t="s">
        <v>10403</v>
      </c>
    </row>
    <row r="3192" spans="1:16" ht="21" thickBot="1">
      <c r="B3192" s="13">
        <v>12</v>
      </c>
      <c r="E3192" s="140" t="str">
        <f>lang!A255</f>
        <v>acero</v>
      </c>
      <c r="F3192">
        <v>4</v>
      </c>
      <c r="G3192">
        <v>36</v>
      </c>
      <c r="H3192" s="141" t="str">
        <f>lang!A294</f>
        <v>productos de la industria textil</v>
      </c>
      <c r="I3192">
        <v>7</v>
      </c>
      <c r="J3192">
        <v>67</v>
      </c>
      <c r="K3192" s="142" t="str">
        <f>lang!A401</f>
        <v>semillas y plántulas</v>
      </c>
      <c r="L3192" t="s">
        <v>1197</v>
      </c>
      <c r="M3192">
        <v>1.4397411691823669</v>
      </c>
      <c r="N3192">
        <v>3</v>
      </c>
      <c r="O3192">
        <v>119</v>
      </c>
      <c r="P3192" s="129" t="s">
        <v>10542</v>
      </c>
    </row>
    <row r="3193" spans="1:16" ht="21" thickBot="1">
      <c r="B3193" s="13">
        <v>13</v>
      </c>
      <c r="E3193" s="140" t="str">
        <f>lang!A256</f>
        <v>Metal no ferroso</v>
      </c>
      <c r="F3193">
        <v>2</v>
      </c>
      <c r="G3193">
        <v>40</v>
      </c>
      <c r="H3193" s="141" t="str">
        <f>lang!A295</f>
        <v>Prendas de vestir y otros productos textiles confeccionados</v>
      </c>
      <c r="I3193">
        <v>6</v>
      </c>
      <c r="J3193">
        <v>74</v>
      </c>
      <c r="K3193" s="142" t="str">
        <f>lang!A402</f>
        <v>Flores y árboles en flor</v>
      </c>
      <c r="L3193" t="s">
        <v>1200</v>
      </c>
      <c r="M3193">
        <v>7.2889713350809417</v>
      </c>
      <c r="N3193">
        <v>5</v>
      </c>
      <c r="O3193">
        <v>122</v>
      </c>
      <c r="P3193" s="129" t="s">
        <v>10543</v>
      </c>
    </row>
    <row r="3194" spans="1:16" ht="18.600000000000001" thickBot="1">
      <c r="B3194" s="13">
        <v>14</v>
      </c>
      <c r="E3194" s="140" t="str">
        <f>lang!A257</f>
        <v>productos metálicos</v>
      </c>
      <c r="F3194">
        <v>2</v>
      </c>
      <c r="G3194">
        <v>42</v>
      </c>
      <c r="H3194" s="141" t="str">
        <f>lang!A296</f>
        <v>Madera y productos de madera</v>
      </c>
      <c r="I3194">
        <v>4</v>
      </c>
      <c r="J3194">
        <v>80</v>
      </c>
      <c r="K3194" s="142" t="str">
        <f>lang!A403</f>
        <v>Otros cultivos herbáceos no comestibles</v>
      </c>
      <c r="L3194" t="s">
        <v>1204</v>
      </c>
      <c r="M3194">
        <v>3.1964029412601849</v>
      </c>
      <c r="N3194">
        <v>5</v>
      </c>
      <c r="O3194">
        <v>127</v>
      </c>
      <c r="P3194" s="129" t="s">
        <v>10544</v>
      </c>
    </row>
    <row r="3195" spans="1:16" ht="21" thickBot="1">
      <c r="B3195" s="13">
        <v>15</v>
      </c>
      <c r="E3195" s="140" t="str">
        <f>lang!A258</f>
        <v>Máquina de uso general</v>
      </c>
      <c r="F3195">
        <v>1</v>
      </c>
      <c r="G3195">
        <v>44</v>
      </c>
      <c r="H3195" s="141" t="str">
        <f>lang!A297</f>
        <v>Equipamiento mobiliario</v>
      </c>
      <c r="I3195">
        <v>4</v>
      </c>
      <c r="J3195">
        <v>84</v>
      </c>
      <c r="K3195" s="142" t="str">
        <f>lang!A404</f>
        <v>lácteos</v>
      </c>
      <c r="L3195" t="s">
        <v>1207</v>
      </c>
      <c r="M3195">
        <v>9.4587183932014014</v>
      </c>
      <c r="N3195">
        <v>6</v>
      </c>
      <c r="O3195">
        <v>132</v>
      </c>
      <c r="P3195" s="129" t="s">
        <v>10545</v>
      </c>
    </row>
    <row r="3196" spans="1:16" ht="21" thickBot="1">
      <c r="B3196" s="13">
        <v>16</v>
      </c>
      <c r="E3196" s="140" t="str">
        <f>lang!A259</f>
        <v>máquina de producción</v>
      </c>
      <c r="F3196">
        <v>1</v>
      </c>
      <c r="G3196">
        <v>45</v>
      </c>
      <c r="H3196" s="141" t="str">
        <f>lang!A298</f>
        <v>Pulpa/Papel/Cartón/Papel convertido</v>
      </c>
      <c r="I3196">
        <v>5</v>
      </c>
      <c r="J3196">
        <v>88</v>
      </c>
      <c r="K3196" s="142" t="str">
        <f>lang!A405</f>
        <v>ganado vacuno</v>
      </c>
      <c r="L3196" t="s">
        <v>1211</v>
      </c>
      <c r="M3196">
        <v>9.9358523376285355</v>
      </c>
      <c r="N3196">
        <v>3</v>
      </c>
      <c r="O3196">
        <v>138</v>
      </c>
      <c r="P3196" s="129" t="s">
        <v>10546</v>
      </c>
    </row>
    <row r="3197" spans="1:16" ht="18.600000000000001" thickBot="1">
      <c r="B3197" s="13">
        <v>17</v>
      </c>
      <c r="E3197" s="140" t="str">
        <f>lang!A260</f>
        <v>máquina comercial</v>
      </c>
      <c r="F3197">
        <v>1</v>
      </c>
      <c r="G3197">
        <v>46</v>
      </c>
      <c r="H3197" s="141" t="str">
        <f>lang!A299</f>
        <v>productos de papel procesados</v>
      </c>
      <c r="I3197">
        <v>4</v>
      </c>
      <c r="J3197">
        <v>93</v>
      </c>
      <c r="K3197" s="142" t="str">
        <f>lang!A406</f>
        <v>Cerdo</v>
      </c>
      <c r="L3197" t="s">
        <v>1215</v>
      </c>
      <c r="M3197">
        <v>5.0326258390707999</v>
      </c>
      <c r="N3197">
        <v>2</v>
      </c>
      <c r="O3197">
        <v>141</v>
      </c>
      <c r="P3197" s="129" t="s">
        <v>10547</v>
      </c>
    </row>
    <row r="3198" spans="1:16" ht="21" thickBot="1">
      <c r="B3198" s="13">
        <v>18</v>
      </c>
      <c r="E3198" s="140" t="str">
        <f>lang!A261</f>
        <v>componentes electrónicos</v>
      </c>
      <c r="F3198">
        <v>2</v>
      </c>
      <c r="G3198">
        <v>47</v>
      </c>
      <c r="H3198" s="141" t="str">
        <f>lang!A300</f>
        <v>Imprenta, platería, encuadernación</v>
      </c>
      <c r="I3198">
        <v>1</v>
      </c>
      <c r="J3198">
        <v>97</v>
      </c>
      <c r="K3198" s="142" t="str">
        <f>lang!A407</f>
        <v>Gallina, huevo</v>
      </c>
      <c r="L3198" t="s">
        <v>1218</v>
      </c>
      <c r="M3198">
        <v>3.093196243315413</v>
      </c>
      <c r="N3198">
        <v>4</v>
      </c>
      <c r="O3198">
        <v>143</v>
      </c>
      <c r="P3198" s="129" t="s">
        <v>10548</v>
      </c>
    </row>
    <row r="3199" spans="1:16" ht="21" thickBot="1">
      <c r="B3199" s="13">
        <v>19</v>
      </c>
      <c r="E3199" s="140" t="str">
        <f>lang!A262</f>
        <v>electromecánico</v>
      </c>
      <c r="F3199">
        <v>4</v>
      </c>
      <c r="G3199">
        <v>49</v>
      </c>
      <c r="H3199" s="141" t="str">
        <f>lang!A301</f>
        <v>fertilizante químico</v>
      </c>
      <c r="I3199">
        <v>1</v>
      </c>
      <c r="J3199">
        <v>98</v>
      </c>
      <c r="K3199" s="142" t="str">
        <f>lang!A408</f>
        <v>come pollo</v>
      </c>
      <c r="L3199" t="s">
        <v>1222</v>
      </c>
      <c r="M3199">
        <v>3.7747794510837731</v>
      </c>
      <c r="N3199">
        <v>2</v>
      </c>
      <c r="O3199">
        <v>147</v>
      </c>
      <c r="P3199" s="129" t="s">
        <v>10549</v>
      </c>
    </row>
    <row r="3200" spans="1:16" ht="21" thickBot="1">
      <c r="A3200" s="138" t="str">
        <f>lang!A218</f>
        <v>sin franquicia</v>
      </c>
      <c r="B3200" s="13">
        <v>20</v>
      </c>
      <c r="E3200" s="140" t="str">
        <f>lang!A263</f>
        <v>equipo de comunicacion de informacion</v>
      </c>
      <c r="F3200">
        <v>2</v>
      </c>
      <c r="G3200">
        <v>53</v>
      </c>
      <c r="H3200" s="141" t="str">
        <f>lang!A302</f>
        <v>Productos químicos inorgánicos</v>
      </c>
      <c r="I3200">
        <v>5</v>
      </c>
      <c r="J3200">
        <v>99</v>
      </c>
      <c r="K3200" s="142" t="str">
        <f>lang!A409</f>
        <v>Otro ganado</v>
      </c>
      <c r="L3200" t="s">
        <v>1225</v>
      </c>
      <c r="M3200">
        <v>4.0165703189037734</v>
      </c>
      <c r="N3200">
        <v>10</v>
      </c>
      <c r="O3200">
        <v>149</v>
      </c>
      <c r="P3200" s="129" t="s">
        <v>10550</v>
      </c>
    </row>
    <row r="3201" spans="1:16" ht="21" thickBot="1">
      <c r="A3201" s="138" t="str">
        <f>lang!A219</f>
        <v>Contabilidad a tanto alzado</v>
      </c>
      <c r="B3201" s="13">
        <v>21</v>
      </c>
      <c r="E3201" s="140" t="str">
        <f>lang!A264</f>
        <v>máquina de transporte</v>
      </c>
      <c r="F3201">
        <v>5</v>
      </c>
      <c r="G3201">
        <v>55</v>
      </c>
      <c r="H3201" s="141" t="str">
        <f>lang!A303</f>
        <v>Productos petroquímicos básicos</v>
      </c>
      <c r="I3201">
        <v>2</v>
      </c>
      <c r="J3201">
        <v>104</v>
      </c>
      <c r="K3201" s="142" t="str">
        <f>lang!A410</f>
        <v>industria veterinaria</v>
      </c>
      <c r="L3201" t="s">
        <v>1230</v>
      </c>
      <c r="M3201">
        <v>0.76588393156444368</v>
      </c>
      <c r="N3201">
        <v>1</v>
      </c>
      <c r="O3201">
        <v>159</v>
      </c>
      <c r="P3201" s="129" t="s">
        <v>10551</v>
      </c>
    </row>
    <row r="3202" spans="1:16" ht="21" thickBot="1">
      <c r="A3202" s="138" t="str">
        <f>lang!A220</f>
        <v>Descripción típica</v>
      </c>
      <c r="B3202" s="13">
        <v>22</v>
      </c>
      <c r="E3202" s="140" t="str">
        <f>lang!A265</f>
        <v>Otros productos manufacturados</v>
      </c>
      <c r="F3202">
        <v>2</v>
      </c>
      <c r="G3202">
        <v>60</v>
      </c>
      <c r="H3202" s="141" t="str">
        <f>lang!A304</f>
        <v>Productos químicos orgánicos (excepto productos petroquímicos básicos y resinas sintéticas)</v>
      </c>
      <c r="I3202">
        <v>6</v>
      </c>
      <c r="J3202">
        <v>106</v>
      </c>
      <c r="K3202" s="142" t="str">
        <f>lang!A411</f>
        <v>Servicios agrícolas (excluidos los servicios veterinarios)</v>
      </c>
      <c r="L3202" t="s">
        <v>1235</v>
      </c>
      <c r="M3202">
        <v>3.8025271192361041</v>
      </c>
      <c r="N3202">
        <v>8</v>
      </c>
      <c r="O3202">
        <v>160</v>
      </c>
      <c r="P3202" s="129" t="s">
        <v>10552</v>
      </c>
    </row>
    <row r="3203" spans="1:16" ht="21" thickBot="1">
      <c r="B3203" s="13">
        <v>23</v>
      </c>
      <c r="E3203" s="140" t="str">
        <f>lang!A266</f>
        <v>construcción</v>
      </c>
      <c r="F3203">
        <v>4</v>
      </c>
      <c r="G3203">
        <v>62</v>
      </c>
      <c r="H3203" s="141" t="str">
        <f>lang!A305</f>
        <v>resina sintética</v>
      </c>
      <c r="I3203">
        <v>4</v>
      </c>
      <c r="J3203">
        <v>112</v>
      </c>
      <c r="K3203" s="142" t="str">
        <f>lang!A412</f>
        <v>silvicultura</v>
      </c>
      <c r="L3203" t="s">
        <v>1238</v>
      </c>
      <c r="M3203">
        <v>0.33787288367705198</v>
      </c>
      <c r="N3203">
        <v>3</v>
      </c>
      <c r="O3203">
        <v>168</v>
      </c>
      <c r="P3203" s="129" t="s">
        <v>10553</v>
      </c>
    </row>
    <row r="3204" spans="1:16" ht="21" thickBot="1">
      <c r="B3204" s="13">
        <v>24</v>
      </c>
      <c r="E3204" s="140" t="str">
        <f>lang!A267</f>
        <v>Electricidad/Calor</v>
      </c>
      <c r="F3204">
        <v>2</v>
      </c>
      <c r="G3204">
        <v>66</v>
      </c>
      <c r="H3204" s="141" t="str">
        <f>lang!A306</f>
        <v>Fibra química</v>
      </c>
      <c r="I3204">
        <v>1</v>
      </c>
      <c r="J3204">
        <v>116</v>
      </c>
      <c r="K3204" s="142" t="str">
        <f>lang!A413</f>
        <v>material</v>
      </c>
      <c r="L3204" t="s">
        <v>1241</v>
      </c>
      <c r="M3204">
        <v>2.4084228388667661</v>
      </c>
      <c r="N3204">
        <v>9</v>
      </c>
      <c r="O3204">
        <v>171</v>
      </c>
      <c r="P3204" s="129" t="s">
        <v>10554</v>
      </c>
    </row>
    <row r="3205" spans="1:16" ht="21" thickBot="1">
      <c r="B3205" s="13">
        <v>25</v>
      </c>
      <c r="E3205" s="140" t="str">
        <f>lang!A268</f>
        <v>suministro de agua</v>
      </c>
      <c r="F3205">
        <v>1</v>
      </c>
      <c r="G3205">
        <v>68</v>
      </c>
      <c r="H3205" s="141" t="str">
        <f>lang!A307</f>
        <v>productos farmaceuticos</v>
      </c>
      <c r="I3205">
        <v>1</v>
      </c>
      <c r="J3205">
        <v>117</v>
      </c>
      <c r="K3205" s="142" t="str">
        <f>lang!A414</f>
        <v>Productos forestales especiales (incluida la caza)</v>
      </c>
      <c r="L3205" t="s">
        <v>1245</v>
      </c>
      <c r="M3205">
        <v>3.7089792762099751</v>
      </c>
      <c r="N3205">
        <v>15</v>
      </c>
      <c r="O3205">
        <v>180</v>
      </c>
      <c r="P3205" s="129" t="s">
        <v>10555</v>
      </c>
    </row>
    <row r="3206" spans="1:16" ht="21" thickBot="1">
      <c r="B3206" s="13">
        <v>26</v>
      </c>
      <c r="E3206" s="140" t="str">
        <f>lang!A269</f>
        <v>deposito de basura</v>
      </c>
      <c r="F3206">
        <v>1</v>
      </c>
      <c r="G3206">
        <v>69</v>
      </c>
      <c r="H3206" s="141" t="str">
        <f>lang!A308</f>
        <v>Productos químicos finales (excepto productos farmacéuticos)</v>
      </c>
      <c r="I3206">
        <v>8</v>
      </c>
      <c r="J3206">
        <v>118</v>
      </c>
      <c r="K3206" s="142" t="str">
        <f>lang!A415</f>
        <v>pesca en el mar</v>
      </c>
      <c r="L3206" t="s">
        <v>1248</v>
      </c>
      <c r="M3206">
        <v>4.9299396539361124</v>
      </c>
      <c r="N3206">
        <v>52</v>
      </c>
      <c r="O3206">
        <v>195</v>
      </c>
      <c r="P3206" s="129" t="s">
        <v>10556</v>
      </c>
    </row>
    <row r="3207" spans="1:16" ht="21" thickBot="1">
      <c r="A3207" s="138" t="str">
        <f>lang!A221</f>
        <v>material</v>
      </c>
      <c r="B3207" s="13">
        <v>27</v>
      </c>
      <c r="E3207" s="140" t="str">
        <f>lang!A270</f>
        <v>comercial</v>
      </c>
      <c r="F3207">
        <v>1</v>
      </c>
      <c r="G3207">
        <v>70</v>
      </c>
      <c r="H3207" s="141" t="str">
        <f>lang!A309</f>
        <v>productos derivados del petróleo</v>
      </c>
      <c r="I3207">
        <v>1</v>
      </c>
      <c r="J3207">
        <v>126</v>
      </c>
      <c r="K3207" s="142" t="str">
        <f>lang!A416</f>
        <v>acuicultura marina</v>
      </c>
      <c r="L3207" t="s">
        <v>1252</v>
      </c>
      <c r="M3207">
        <v>2.6606530178329431</v>
      </c>
      <c r="N3207">
        <v>30</v>
      </c>
      <c r="O3207">
        <v>247</v>
      </c>
      <c r="P3207" s="129" t="s">
        <v>10557</v>
      </c>
    </row>
    <row r="3208" spans="1:16" ht="18.600000000000001" thickBot="1">
      <c r="A3208" s="138" t="str">
        <f>lang!A222</f>
        <v>partes</v>
      </c>
      <c r="B3208" s="13">
        <v>28</v>
      </c>
      <c r="E3208" s="140" t="str">
        <f>lang!A271</f>
        <v>Finanzas/Seguros</v>
      </c>
      <c r="F3208">
        <v>1</v>
      </c>
      <c r="G3208">
        <v>71</v>
      </c>
      <c r="H3208" s="141" t="str">
        <f>lang!A310</f>
        <v>productos de carbón</v>
      </c>
      <c r="I3208">
        <v>2</v>
      </c>
      <c r="J3208">
        <v>127</v>
      </c>
      <c r="K3208" s="142" t="str">
        <f>lang!A417</f>
        <v>Pesca en aguas continentales</v>
      </c>
      <c r="L3208" s="43" t="s">
        <v>1256</v>
      </c>
      <c r="M3208">
        <v>4.6924580345396976</v>
      </c>
      <c r="N3208">
        <v>15</v>
      </c>
      <c r="O3208">
        <v>277</v>
      </c>
      <c r="P3208" s="129" t="s">
        <v>10558</v>
      </c>
    </row>
    <row r="3209" spans="1:16" ht="18.600000000000001" thickBot="1">
      <c r="A3209" s="138" t="str">
        <f>lang!A223</f>
        <v>producto</v>
      </c>
      <c r="B3209" s="13">
        <v>29</v>
      </c>
      <c r="E3209" s="140" t="str">
        <f>lang!A272</f>
        <v>bienes raíces</v>
      </c>
      <c r="F3209">
        <v>3</v>
      </c>
      <c r="G3209">
        <v>72</v>
      </c>
      <c r="H3209" s="141" t="str">
        <f>lang!A311</f>
        <v>productos de plástico</v>
      </c>
      <c r="I3209">
        <v>1</v>
      </c>
      <c r="J3209">
        <v>129</v>
      </c>
      <c r="K3209" s="142" t="str">
        <f>lang!A418</f>
        <v>acuicultura continental</v>
      </c>
      <c r="L3209" s="43" t="s">
        <v>1256</v>
      </c>
      <c r="M3209" s="10">
        <v>4.6924580345396976</v>
      </c>
      <c r="N3209">
        <v>7</v>
      </c>
      <c r="O3209">
        <v>292</v>
      </c>
      <c r="P3209" s="129" t="s">
        <v>10404</v>
      </c>
    </row>
    <row r="3210" spans="1:16" ht="21" thickBot="1">
      <c r="A3210" s="138" t="str">
        <f>lang!A224</f>
        <v>Servicio</v>
      </c>
      <c r="B3210" s="13">
        <v>30</v>
      </c>
      <c r="E3210" s="140" t="str">
        <f>lang!A273</f>
        <v>Transporte/correo</v>
      </c>
      <c r="F3210">
        <v>9</v>
      </c>
      <c r="G3210">
        <v>75</v>
      </c>
      <c r="H3210" s="141" t="str">
        <f>lang!A312</f>
        <v>producto de caucho</v>
      </c>
      <c r="I3210">
        <v>2</v>
      </c>
      <c r="J3210">
        <v>130</v>
      </c>
      <c r="K3210" s="142" t="str">
        <f>lang!A419</f>
        <v>Carbón, petróleo crudo, gas natural</v>
      </c>
      <c r="L3210" t="s">
        <v>1262</v>
      </c>
      <c r="M3210">
        <v>8.8403679122882881</v>
      </c>
      <c r="N3210">
        <v>8</v>
      </c>
      <c r="O3210">
        <v>299</v>
      </c>
      <c r="P3210" s="129" t="s">
        <v>10559</v>
      </c>
    </row>
    <row r="3211" spans="1:16" ht="31.2" thickBot="1">
      <c r="B3211" s="13">
        <v>31</v>
      </c>
      <c r="E3211" s="140" t="str">
        <f>lang!A274</f>
        <v>telecomunicaciones</v>
      </c>
      <c r="F3211">
        <v>5</v>
      </c>
      <c r="G3211">
        <v>84</v>
      </c>
      <c r="H3211" s="141" t="str">
        <f>lang!A313</f>
        <v>Cuero curtido, productos de cuero, piel</v>
      </c>
      <c r="I3211">
        <v>2</v>
      </c>
      <c r="J3211">
        <v>132</v>
      </c>
      <c r="K3211" s="142" t="str">
        <f>lang!A420</f>
        <v>grava/cantera</v>
      </c>
      <c r="L3211" t="s">
        <v>1266</v>
      </c>
      <c r="M3211">
        <v>4.996837508828488</v>
      </c>
      <c r="N3211">
        <v>8</v>
      </c>
      <c r="O3211">
        <v>307</v>
      </c>
      <c r="P3211" s="129" t="s">
        <v>10560</v>
      </c>
    </row>
    <row r="3212" spans="1:16" ht="18.600000000000001" thickBot="1">
      <c r="B3212" s="13">
        <v>32</v>
      </c>
      <c r="E3212" s="140" t="str">
        <f>lang!A275</f>
        <v>asuntos publicos</v>
      </c>
      <c r="F3212">
        <v>1</v>
      </c>
      <c r="G3212">
        <v>89</v>
      </c>
      <c r="H3212" s="141" t="str">
        <f>lang!A314</f>
        <v>Vidrio y productos de vidrio</v>
      </c>
      <c r="I3212">
        <v>3</v>
      </c>
      <c r="J3212">
        <v>134</v>
      </c>
      <c r="K3212" s="142" t="str">
        <f>lang!A421</f>
        <v>grava</v>
      </c>
      <c r="L3212" t="s">
        <v>1269</v>
      </c>
      <c r="M3212">
        <v>5.807668384651218</v>
      </c>
      <c r="N3212">
        <v>3</v>
      </c>
      <c r="O3212">
        <v>315</v>
      </c>
      <c r="P3212" s="129" t="s">
        <v>10561</v>
      </c>
    </row>
    <row r="3213" spans="1:16" ht="18.600000000000001" thickBot="1">
      <c r="B3213" s="13">
        <v>33</v>
      </c>
      <c r="E3213" s="140" t="str">
        <f>lang!A276</f>
        <v>Educación/Investigación</v>
      </c>
      <c r="F3213">
        <v>2</v>
      </c>
      <c r="G3213">
        <v>90</v>
      </c>
      <c r="H3213" s="141" t="str">
        <f>lang!A315</f>
        <v>Cemento y productos de cemento</v>
      </c>
      <c r="I3213">
        <v>3</v>
      </c>
      <c r="J3213">
        <v>137</v>
      </c>
      <c r="K3213" s="142" t="str">
        <f>lang!A422</f>
        <v>Otros minerales</v>
      </c>
      <c r="L3213" t="s">
        <v>1273</v>
      </c>
      <c r="M3213">
        <v>9.4949153084056856</v>
      </c>
      <c r="N3213">
        <v>15</v>
      </c>
      <c r="O3213">
        <v>318</v>
      </c>
      <c r="P3213" s="129" t="s">
        <v>10562</v>
      </c>
    </row>
    <row r="3214" spans="1:16" ht="21" thickBot="1">
      <c r="B3214" s="13">
        <v>34</v>
      </c>
      <c r="E3214" s="140" t="str">
        <f>lang!A277</f>
        <v>Atención médica y bienestar</v>
      </c>
      <c r="F3214">
        <v>4</v>
      </c>
      <c r="G3214">
        <v>92</v>
      </c>
      <c r="H3214" s="141" t="str">
        <f>lang!A316</f>
        <v>cerámica</v>
      </c>
      <c r="I3214">
        <v>1</v>
      </c>
      <c r="J3214">
        <v>140</v>
      </c>
      <c r="K3214" s="142" t="str">
        <f>lang!A423</f>
        <v>carne</v>
      </c>
      <c r="L3214" t="s">
        <v>1276</v>
      </c>
      <c r="M3214">
        <v>5.5694856089794662</v>
      </c>
      <c r="N3214">
        <v>26</v>
      </c>
      <c r="O3214">
        <v>333</v>
      </c>
      <c r="P3214" s="129" t="s">
        <v>10563</v>
      </c>
    </row>
    <row r="3215" spans="1:16" ht="21" thickBot="1">
      <c r="B3215" s="13">
        <v>35</v>
      </c>
      <c r="E3215" s="140" t="str">
        <f>lang!A278</f>
        <v>Organizaciones de miembros no clasificadas en otra parte</v>
      </c>
      <c r="F3215">
        <v>1</v>
      </c>
      <c r="G3215">
        <v>96</v>
      </c>
      <c r="H3215" s="141" t="str">
        <f>lang!A317</f>
        <v>Otros productos de cerámica, arcilla y piedra</v>
      </c>
      <c r="I3215">
        <v>5</v>
      </c>
      <c r="J3215">
        <v>141</v>
      </c>
      <c r="K3215" s="142" t="str">
        <f>lang!A424</f>
        <v>productos lácteos</v>
      </c>
      <c r="L3215" t="s">
        <v>1280</v>
      </c>
      <c r="M3215">
        <v>4.8438088623628657</v>
      </c>
      <c r="N3215">
        <v>3</v>
      </c>
      <c r="O3215">
        <v>359</v>
      </c>
      <c r="P3215" s="129" t="s">
        <v>10564</v>
      </c>
    </row>
    <row r="3216" spans="1:16" ht="18.600000000000001" thickBot="1">
      <c r="B3216" s="13">
        <v>36</v>
      </c>
      <c r="E3216" s="140" t="str">
        <f>lang!A279</f>
        <v>Servicio empresarial</v>
      </c>
      <c r="F3216">
        <v>4</v>
      </c>
      <c r="G3216">
        <v>97</v>
      </c>
      <c r="H3216" s="141" t="str">
        <f>lang!A318</f>
        <v>Arrabio/acero crudo</v>
      </c>
      <c r="I3216">
        <v>4</v>
      </c>
      <c r="J3216">
        <v>146</v>
      </c>
      <c r="K3216" s="142" t="str">
        <f>lang!A425</f>
        <v>Otros alimentos para el ganado</v>
      </c>
      <c r="L3216" t="s">
        <v>1284</v>
      </c>
      <c r="M3216">
        <v>2.4975422159330209</v>
      </c>
      <c r="N3216">
        <v>20</v>
      </c>
      <c r="O3216">
        <v>362</v>
      </c>
      <c r="P3216" s="129" t="s">
        <v>10565</v>
      </c>
    </row>
    <row r="3217" spans="1:16" ht="31.2" thickBot="1">
      <c r="B3217" s="13">
        <v>37</v>
      </c>
      <c r="E3217" s="140" t="str">
        <f>lang!A280</f>
        <v>Servicio personal</v>
      </c>
      <c r="F3217">
        <v>5</v>
      </c>
      <c r="G3217">
        <v>101</v>
      </c>
      <c r="H3217" s="141" t="str">
        <f>lang!A319</f>
        <v>acero</v>
      </c>
      <c r="I3217">
        <v>4</v>
      </c>
      <c r="J3217">
        <v>150</v>
      </c>
      <c r="K3217" s="142" t="str">
        <f>lang!A426</f>
        <v>mariscos congelados</v>
      </c>
      <c r="L3217" t="s">
        <v>1287</v>
      </c>
      <c r="M3217">
        <v>3.1395827288760798</v>
      </c>
      <c r="N3217">
        <v>3</v>
      </c>
      <c r="O3217">
        <v>382</v>
      </c>
      <c r="P3217" s="129" t="s">
        <v>10566</v>
      </c>
    </row>
    <row r="3218" spans="1:16" ht="21" thickBot="1">
      <c r="B3218" s="13">
        <v>38</v>
      </c>
      <c r="E3218" s="140" t="str">
        <f>lang!A281</f>
        <v>Material de oficina</v>
      </c>
      <c r="F3218">
        <v>1</v>
      </c>
      <c r="G3218">
        <v>106</v>
      </c>
      <c r="H3218" s="141" t="str">
        <f>lang!A320</f>
        <v>Productos fundidos y forjados (hierro)</v>
      </c>
      <c r="I3218">
        <v>3</v>
      </c>
      <c r="J3218">
        <v>154</v>
      </c>
      <c r="K3218" s="142" t="str">
        <f>lang!A427</f>
        <v>Productos salados, secos y ahumados</v>
      </c>
      <c r="L3218" t="s">
        <v>1291</v>
      </c>
      <c r="M3218">
        <v>2.301867874259071</v>
      </c>
      <c r="N3218">
        <v>5</v>
      </c>
      <c r="O3218">
        <v>385</v>
      </c>
      <c r="P3218" s="129" t="s">
        <v>10567</v>
      </c>
    </row>
    <row r="3219" spans="1:16" ht="21" thickBot="1">
      <c r="B3219" s="13">
        <v>39</v>
      </c>
      <c r="E3219" s="140" t="str">
        <f>lang!A282</f>
        <v>Clasificación desconocida</v>
      </c>
      <c r="F3219">
        <v>1</v>
      </c>
      <c r="G3219">
        <v>107</v>
      </c>
      <c r="H3219" s="141" t="str">
        <f>lang!A321</f>
        <v>Otros productos de acero</v>
      </c>
      <c r="I3219">
        <v>2</v>
      </c>
      <c r="J3219">
        <v>157</v>
      </c>
      <c r="K3219" s="142" t="str">
        <f>lang!A428</f>
        <v>Productos marinos embotellados y enlatados</v>
      </c>
      <c r="L3219" t="s">
        <v>1295</v>
      </c>
      <c r="M3219">
        <v>2.4341377960037578</v>
      </c>
      <c r="N3219">
        <v>3</v>
      </c>
      <c r="O3219">
        <v>390</v>
      </c>
      <c r="P3219" s="129" t="s">
        <v>10568</v>
      </c>
    </row>
    <row r="3220" spans="1:16" ht="18.600000000000001" thickBot="1">
      <c r="B3220" s="13">
        <v>40</v>
      </c>
      <c r="H3220" s="141" t="str">
        <f>lang!A322</f>
        <v>Fundición y refinación de metales no ferrosos</v>
      </c>
      <c r="I3220">
        <v>4</v>
      </c>
      <c r="J3220">
        <v>159</v>
      </c>
      <c r="K3220" s="142" t="str">
        <f>lang!A429</f>
        <v>producto de pasta</v>
      </c>
      <c r="L3220" t="s">
        <v>1298</v>
      </c>
      <c r="M3220">
        <v>1.8546141545828729</v>
      </c>
      <c r="N3220">
        <v>3</v>
      </c>
      <c r="O3220">
        <v>393</v>
      </c>
      <c r="P3220" s="129" t="s">
        <v>10569</v>
      </c>
    </row>
    <row r="3221" spans="1:16" ht="21" thickBot="1">
      <c r="A3221" s="139" t="str">
        <f>lang!A225</f>
        <v>ceniza</v>
      </c>
      <c r="B3221" s="13">
        <v>41</v>
      </c>
      <c r="E3221" t="str">
        <f t="shared" ref="E3221:E3235" si="264">E3181</f>
        <v>Agricultura, silvicultura y pesca</v>
      </c>
      <c r="F3221">
        <v>5</v>
      </c>
      <c r="G3221">
        <v>1</v>
      </c>
      <c r="H3221" s="141" t="str">
        <f>lang!A323</f>
        <v>Productos procesados ​​de metales no ferrosos</v>
      </c>
      <c r="I3221">
        <v>7</v>
      </c>
      <c r="J3221">
        <v>163</v>
      </c>
      <c r="K3221" s="142" t="str">
        <f>lang!A430</f>
        <v>Otros productos del mar</v>
      </c>
      <c r="L3221" t="s">
        <v>1302</v>
      </c>
      <c r="M3221">
        <v>1.9810501937351861</v>
      </c>
      <c r="N3221">
        <v>4</v>
      </c>
      <c r="O3221">
        <v>396</v>
      </c>
      <c r="P3221" s="129" t="s">
        <v>10570</v>
      </c>
    </row>
    <row r="3222" spans="1:16" ht="21" thickBot="1">
      <c r="A3222" s="139" t="str">
        <f>lang!A226</f>
        <v>lodo</v>
      </c>
      <c r="B3222" s="13">
        <v>42</v>
      </c>
      <c r="E3222" t="str">
        <f t="shared" si="264"/>
        <v>minería</v>
      </c>
      <c r="F3222">
        <v>2</v>
      </c>
      <c r="G3222">
        <v>6</v>
      </c>
      <c r="H3222" s="141" t="str">
        <f>lang!A324</f>
        <v>Productos metálicos para la construcción y la arquitectura</v>
      </c>
      <c r="I3222">
        <v>2</v>
      </c>
      <c r="J3222">
        <v>170</v>
      </c>
      <c r="K3222" s="142" t="str">
        <f>lang!A431</f>
        <v>molienda de granos</v>
      </c>
      <c r="L3222" t="s">
        <v>1306</v>
      </c>
      <c r="M3222">
        <v>10.159406843037431</v>
      </c>
      <c r="N3222">
        <v>3</v>
      </c>
      <c r="O3222">
        <v>400</v>
      </c>
      <c r="P3222" s="129" t="s">
        <v>10571</v>
      </c>
    </row>
    <row r="3223" spans="1:16" ht="18.600000000000001" thickBot="1">
      <c r="A3223" s="139" t="str">
        <f>lang!A227</f>
        <v>aceite usado</v>
      </c>
      <c r="B3223" s="13">
        <v>43</v>
      </c>
      <c r="E3223" t="str">
        <f t="shared" si="264"/>
        <v>comida y bebida</v>
      </c>
      <c r="F3223">
        <v>4</v>
      </c>
      <c r="G3223">
        <v>8</v>
      </c>
      <c r="H3223" s="141" t="str">
        <f>lang!A325</f>
        <v>Otros productos metálicos</v>
      </c>
      <c r="I3223">
        <v>5</v>
      </c>
      <c r="J3223">
        <v>172</v>
      </c>
      <c r="K3223" s="142" t="str">
        <f>lang!A432</f>
        <v>molienda</v>
      </c>
      <c r="L3223" t="s">
        <v>1310</v>
      </c>
      <c r="M3223">
        <v>2.3255051088449989</v>
      </c>
      <c r="N3223">
        <v>2</v>
      </c>
      <c r="O3223">
        <v>403</v>
      </c>
      <c r="P3223" s="129" t="s">
        <v>10572</v>
      </c>
    </row>
    <row r="3224" spans="1:16" ht="18.600000000000001" thickBot="1">
      <c r="A3224" s="139" t="str">
        <f>lang!A228</f>
        <v>ácido residual</v>
      </c>
      <c r="B3224" s="13">
        <v>44</v>
      </c>
      <c r="E3224" t="str">
        <f t="shared" si="264"/>
        <v>productos de fibra</v>
      </c>
      <c r="F3224">
        <v>2</v>
      </c>
      <c r="G3224">
        <v>12</v>
      </c>
      <c r="H3224" s="141" t="str">
        <f>lang!A326</f>
        <v>Máquina de uso general</v>
      </c>
      <c r="I3224">
        <v>8</v>
      </c>
      <c r="J3224">
        <v>177</v>
      </c>
      <c r="K3224" s="142" t="str">
        <f>lang!A433</f>
        <v>Fideos</v>
      </c>
      <c r="L3224" t="s">
        <v>1313</v>
      </c>
      <c r="M3224">
        <v>2.0994089978032822</v>
      </c>
      <c r="N3224">
        <v>3</v>
      </c>
      <c r="O3224">
        <v>405</v>
      </c>
      <c r="P3224" s="129" t="s">
        <v>10573</v>
      </c>
    </row>
    <row r="3225" spans="1:16" ht="21" thickBot="1">
      <c r="A3225" s="139" t="str">
        <f>lang!A229</f>
        <v>residuos alcalinos</v>
      </c>
      <c r="B3225" s="13">
        <v>45</v>
      </c>
      <c r="E3225" t="str">
        <f t="shared" si="264"/>
        <v>Productos de pulpa/papel/madera</v>
      </c>
      <c r="F3225">
        <v>4</v>
      </c>
      <c r="G3225">
        <v>14</v>
      </c>
      <c r="H3225" s="141" t="str">
        <f>lang!A327</f>
        <v>máquina de producción</v>
      </c>
      <c r="I3225">
        <v>14</v>
      </c>
      <c r="J3225">
        <v>185</v>
      </c>
      <c r="K3225" s="142" t="str">
        <f>lang!A434</f>
        <v>Pan de molde</v>
      </c>
      <c r="L3225" t="s">
        <v>1315</v>
      </c>
      <c r="M3225">
        <v>1.9917440577753081</v>
      </c>
      <c r="N3225">
        <v>6</v>
      </c>
      <c r="O3225">
        <v>408</v>
      </c>
      <c r="P3225" s="129" t="s">
        <v>10574</v>
      </c>
    </row>
    <row r="3226" spans="1:16" ht="21" thickBot="1">
      <c r="A3226" s="139" t="str">
        <f>lang!A230</f>
        <v>residuos plasticos</v>
      </c>
      <c r="B3226" s="13">
        <v>46</v>
      </c>
      <c r="E3226" t="str">
        <f t="shared" si="264"/>
        <v>Impresión y fabricación de planchas</v>
      </c>
      <c r="F3226">
        <v>1</v>
      </c>
      <c r="G3226">
        <v>18</v>
      </c>
      <c r="H3226" s="141" t="str">
        <f>lang!A328</f>
        <v>máquina comercial</v>
      </c>
      <c r="I3226">
        <v>7</v>
      </c>
      <c r="J3226">
        <v>199</v>
      </c>
      <c r="K3226" s="142" t="str">
        <f>lang!A435</f>
        <v>Confitería</v>
      </c>
      <c r="L3226" t="s">
        <v>1317</v>
      </c>
      <c r="M3226">
        <v>1.9874455947363321</v>
      </c>
      <c r="N3226">
        <v>21</v>
      </c>
      <c r="O3226">
        <v>414</v>
      </c>
      <c r="P3226" s="129" t="s">
        <v>10575</v>
      </c>
    </row>
    <row r="3227" spans="1:16" ht="21" thickBot="1">
      <c r="A3227" s="139" t="str">
        <f>lang!A231</f>
        <v>papel de desecho</v>
      </c>
      <c r="B3227" s="13">
        <v>47</v>
      </c>
      <c r="E3227" t="str">
        <f t="shared" si="264"/>
        <v>productos químicos</v>
      </c>
      <c r="F3227">
        <v>8</v>
      </c>
      <c r="G3227">
        <v>19</v>
      </c>
      <c r="H3227" s="141" t="str">
        <f>lang!A329</f>
        <v>dispositivo electronico</v>
      </c>
      <c r="I3227">
        <v>4</v>
      </c>
      <c r="J3227">
        <v>206</v>
      </c>
      <c r="K3227" s="142" t="str">
        <f>lang!A436</f>
        <v>Conservas Agrícolas</v>
      </c>
      <c r="L3227" t="s">
        <v>1321</v>
      </c>
      <c r="M3227">
        <v>1.981796648905966</v>
      </c>
      <c r="N3227">
        <v>13</v>
      </c>
      <c r="O3227">
        <v>435</v>
      </c>
      <c r="P3227" s="129" t="s">
        <v>10576</v>
      </c>
    </row>
    <row r="3228" spans="1:16" ht="21" thickBot="1">
      <c r="A3228" s="139" t="str">
        <f>lang!A232</f>
        <v>astillas de madera</v>
      </c>
      <c r="B3228" s="13">
        <v>48</v>
      </c>
      <c r="E3228" t="str">
        <f t="shared" si="264"/>
        <v>Productos de petróleo y carbón</v>
      </c>
      <c r="F3228">
        <v>2</v>
      </c>
      <c r="G3228">
        <v>27</v>
      </c>
      <c r="H3228" s="141" t="str">
        <f>lang!A330</f>
        <v>Otros componentes electrónicos</v>
      </c>
      <c r="I3228">
        <v>3</v>
      </c>
      <c r="J3228">
        <v>210</v>
      </c>
      <c r="K3228" s="142" t="str">
        <f>lang!A437</f>
        <v>azúcar</v>
      </c>
      <c r="L3228" t="s">
        <v>1323</v>
      </c>
      <c r="M3228">
        <v>3.930193091745803</v>
      </c>
      <c r="N3228">
        <v>7</v>
      </c>
      <c r="O3228">
        <v>448</v>
      </c>
      <c r="P3228" s="129" t="s">
        <v>10577</v>
      </c>
    </row>
    <row r="3229" spans="1:16" ht="21" thickBot="1">
      <c r="A3229" s="139" t="str">
        <f>lang!A233</f>
        <v>residuos de fibra</v>
      </c>
      <c r="B3229" s="13">
        <v>49</v>
      </c>
      <c r="E3229" t="str">
        <f t="shared" si="264"/>
        <v>Productos de plástico y caucho</v>
      </c>
      <c r="F3229">
        <v>2</v>
      </c>
      <c r="G3229">
        <v>29</v>
      </c>
      <c r="H3229" s="141" t="str">
        <f>lang!A331</f>
        <v>Equipos eléctricos industriales</v>
      </c>
      <c r="I3229">
        <v>6</v>
      </c>
      <c r="J3229">
        <v>213</v>
      </c>
      <c r="K3229" s="142" t="str">
        <f>lang!A438</f>
        <v>almidón</v>
      </c>
      <c r="L3229" t="s">
        <v>1327</v>
      </c>
      <c r="M3229">
        <v>2.812217923267089</v>
      </c>
      <c r="N3229">
        <v>3</v>
      </c>
      <c r="O3229">
        <v>455</v>
      </c>
      <c r="P3229" s="129" t="s">
        <v>10578</v>
      </c>
    </row>
    <row r="3230" spans="1:16" ht="41.4" thickBot="1">
      <c r="A3230" s="139" t="str">
        <f>lang!A234</f>
        <v>residuos animales y vegetales</v>
      </c>
      <c r="B3230" s="13">
        <v>50</v>
      </c>
      <c r="E3230" t="str">
        <f t="shared" si="264"/>
        <v>Artículos de cuero</v>
      </c>
      <c r="F3230">
        <v>1</v>
      </c>
      <c r="G3230">
        <v>31</v>
      </c>
      <c r="H3230" s="141" t="str">
        <f>lang!A332</f>
        <v>electrónica de consumo</v>
      </c>
      <c r="I3230">
        <v>2</v>
      </c>
      <c r="J3230">
        <v>219</v>
      </c>
      <c r="K3230" s="142" t="str">
        <f>lang!A439</f>
        <v>Glucosa, jarabe de almidón, azúcar isomerizado</v>
      </c>
      <c r="L3230" t="s">
        <v>1331</v>
      </c>
      <c r="M3230">
        <v>3.6264045758833618</v>
      </c>
      <c r="N3230">
        <v>4</v>
      </c>
      <c r="O3230">
        <v>458</v>
      </c>
      <c r="P3230" s="129" t="s">
        <v>10579</v>
      </c>
    </row>
    <row r="3231" spans="1:16" ht="18.600000000000001" thickBot="1">
      <c r="A3231" s="139" t="str">
        <f>lang!A235</f>
        <v>residuos sólidos de origen animal</v>
      </c>
      <c r="B3231" s="13">
        <v>51</v>
      </c>
      <c r="E3231" t="str">
        <f t="shared" si="264"/>
        <v>Productos de cerámica, arcilla y piedra</v>
      </c>
      <c r="F3231">
        <v>4</v>
      </c>
      <c r="G3231">
        <v>32</v>
      </c>
      <c r="H3231" s="141" t="str">
        <f>lang!A333</f>
        <v>Equipos electrónicos aplicados/instrumentos de medición eléctrica</v>
      </c>
      <c r="I3231">
        <v>2</v>
      </c>
      <c r="J3231">
        <v>221</v>
      </c>
      <c r="K3231" s="142" t="str">
        <f>lang!A440</f>
        <v>aceites animales y vegetales</v>
      </c>
      <c r="L3231" t="s">
        <v>1335</v>
      </c>
      <c r="M3231">
        <v>2.0107267661669459</v>
      </c>
      <c r="N3231">
        <v>23</v>
      </c>
      <c r="O3231">
        <v>462</v>
      </c>
      <c r="P3231" s="129" t="s">
        <v>10580</v>
      </c>
    </row>
    <row r="3232" spans="1:16" ht="18.600000000000001" thickBot="1">
      <c r="A3232" s="139" t="str">
        <f>lang!A236</f>
        <v>chatarra de caucho</v>
      </c>
      <c r="B3232" s="13">
        <v>52</v>
      </c>
      <c r="E3232" t="str">
        <f t="shared" si="264"/>
        <v>acero</v>
      </c>
      <c r="F3232">
        <v>4</v>
      </c>
      <c r="G3232">
        <v>36</v>
      </c>
      <c r="H3232" s="141" t="str">
        <f>lang!A334</f>
        <v>Otras máquinas eléctricas</v>
      </c>
      <c r="I3232">
        <v>4</v>
      </c>
      <c r="J3232">
        <v>223</v>
      </c>
      <c r="K3232" s="142" t="str">
        <f>lang!A441</f>
        <v>especias</v>
      </c>
      <c r="L3232" t="s">
        <v>1339</v>
      </c>
      <c r="M3232">
        <v>1.8103204833777331</v>
      </c>
      <c r="N3232">
        <v>11</v>
      </c>
      <c r="O3232">
        <v>485</v>
      </c>
      <c r="P3232" s="129" t="s">
        <v>10581</v>
      </c>
    </row>
    <row r="3233" spans="1:16" ht="18.600000000000001" thickBot="1">
      <c r="A3233" s="139" t="str">
        <f>lang!A237</f>
        <v>chatarra</v>
      </c>
      <c r="B3233" s="13">
        <v>53</v>
      </c>
      <c r="E3233" t="str">
        <f t="shared" si="264"/>
        <v>Metal no ferroso</v>
      </c>
      <c r="F3233">
        <v>2</v>
      </c>
      <c r="G3233">
        <v>40</v>
      </c>
      <c r="H3233" s="141" t="str">
        <f>lang!A335</f>
        <v>Equipo de comunicación/video/audio</v>
      </c>
      <c r="I3233">
        <v>7</v>
      </c>
      <c r="J3233">
        <v>227</v>
      </c>
      <c r="K3233" s="142" t="str">
        <f>lang!A442</f>
        <v>alimentos cocidos congelados</v>
      </c>
      <c r="L3233" t="s">
        <v>1343</v>
      </c>
      <c r="M3233">
        <v>2.450045168799893</v>
      </c>
      <c r="N3233">
        <v>2</v>
      </c>
      <c r="O3233">
        <v>496</v>
      </c>
      <c r="P3233" s="129" t="s">
        <v>10582</v>
      </c>
    </row>
    <row r="3234" spans="1:16" ht="18.600000000000001" thickBot="1">
      <c r="A3234" s="139" t="str">
        <f>lang!A238</f>
        <v>restos de porcelana de vidrio</v>
      </c>
      <c r="B3234" s="13">
        <v>54</v>
      </c>
      <c r="E3234" t="str">
        <f t="shared" si="264"/>
        <v>productos metálicos</v>
      </c>
      <c r="F3234">
        <v>2</v>
      </c>
      <c r="G3234">
        <v>42</v>
      </c>
      <c r="H3234" s="141" t="str">
        <f>lang!A336</f>
        <v>Computadoras y equipo relacionado</v>
      </c>
      <c r="I3234">
        <v>3</v>
      </c>
      <c r="J3234">
        <v>234</v>
      </c>
      <c r="K3234" s="142" t="str">
        <f>lang!A443</f>
        <v>retorta de comida</v>
      </c>
      <c r="L3234" t="s">
        <v>1347</v>
      </c>
      <c r="M3234">
        <v>2.0808167247634941</v>
      </c>
      <c r="N3234">
        <v>2</v>
      </c>
      <c r="O3234">
        <v>498</v>
      </c>
      <c r="P3234" s="129" t="s">
        <v>10583</v>
      </c>
    </row>
    <row r="3235" spans="1:16" ht="18.600000000000001" thickBot="1">
      <c r="A3235" s="139" t="str">
        <f>lang!A239</f>
        <v>escoria</v>
      </c>
      <c r="B3235" s="13">
        <v>55</v>
      </c>
      <c r="E3235" t="str">
        <f t="shared" si="264"/>
        <v>Máquina de uso general</v>
      </c>
      <c r="F3235">
        <v>1</v>
      </c>
      <c r="G3235">
        <v>44</v>
      </c>
      <c r="H3235" s="141" t="str">
        <f>lang!A337</f>
        <v>coche de pasajeros</v>
      </c>
      <c r="I3235">
        <v>1</v>
      </c>
      <c r="J3235">
        <v>237</v>
      </c>
      <c r="K3235" s="142" t="str">
        <f>lang!A444</f>
        <v>Verduras, sushi, bento</v>
      </c>
      <c r="L3235" t="s">
        <v>1351</v>
      </c>
      <c r="M3235">
        <v>2.600889167320338</v>
      </c>
      <c r="N3235">
        <v>7</v>
      </c>
      <c r="O3235">
        <v>500</v>
      </c>
      <c r="P3235" s="129" t="s">
        <v>10405</v>
      </c>
    </row>
    <row r="3236" spans="1:16" ht="18.600000000000001" thickBot="1">
      <c r="A3236" s="139" t="str">
        <f>lang!A240</f>
        <v>Escombros</v>
      </c>
      <c r="B3236" s="13">
        <v>56</v>
      </c>
      <c r="E3236" t="str">
        <f t="shared" ref="E3236:E3241" si="265">E3197</f>
        <v>máquina comercial</v>
      </c>
      <c r="F3236">
        <v>1</v>
      </c>
      <c r="G3236">
        <v>46</v>
      </c>
      <c r="H3236" s="141" t="str">
        <f>lang!A338</f>
        <v>Otros coches</v>
      </c>
      <c r="I3236">
        <v>2</v>
      </c>
      <c r="J3236">
        <v>238</v>
      </c>
      <c r="K3236" s="142" t="str">
        <f>lang!A445</f>
        <v>Otros comestibles</v>
      </c>
      <c r="L3236" t="s">
        <v>1355</v>
      </c>
      <c r="M3236">
        <v>2.7491584644597178</v>
      </c>
      <c r="N3236">
        <v>14</v>
      </c>
      <c r="O3236">
        <v>507</v>
      </c>
      <c r="P3236" s="129" t="s">
        <v>10406</v>
      </c>
    </row>
    <row r="3237" spans="1:16" ht="21" thickBot="1">
      <c r="A3237" s="139" t="str">
        <f>lang!A241</f>
        <v>estiércol animal</v>
      </c>
      <c r="B3237" s="13">
        <v>57</v>
      </c>
      <c r="E3237" t="str">
        <f t="shared" si="265"/>
        <v>componentes electrónicos</v>
      </c>
      <c r="F3237">
        <v>2</v>
      </c>
      <c r="G3237">
        <v>47</v>
      </c>
      <c r="H3237" s="141" t="str">
        <f>lang!A339</f>
        <v>Piezas y accesorios para automóviles</v>
      </c>
      <c r="I3237">
        <v>2</v>
      </c>
      <c r="J3237">
        <v>240</v>
      </c>
      <c r="K3237" s="142" t="str">
        <f>lang!A446</f>
        <v>Bien</v>
      </c>
      <c r="L3237" t="s">
        <v>1359</v>
      </c>
      <c r="M3237">
        <v>2.2617614431467752</v>
      </c>
      <c r="N3237">
        <v>5</v>
      </c>
      <c r="O3237">
        <v>521</v>
      </c>
      <c r="P3237" s="129" t="s">
        <v>10584</v>
      </c>
    </row>
    <row r="3238" spans="1:16" ht="18.600000000000001" thickBot="1">
      <c r="A3238" s="139" t="str">
        <f>lang!A242</f>
        <v>cadáveres de animales</v>
      </c>
      <c r="B3238" s="13">
        <v>58</v>
      </c>
      <c r="E3238" t="str">
        <f t="shared" si="265"/>
        <v>electromecánico</v>
      </c>
      <c r="F3238">
        <v>4</v>
      </c>
      <c r="G3238">
        <v>49</v>
      </c>
      <c r="H3238" s="141" t="str">
        <f>lang!A340</f>
        <v>Reparación de barcos y barcos</v>
      </c>
      <c r="I3238">
        <v>4</v>
      </c>
      <c r="J3238">
        <v>242</v>
      </c>
      <c r="K3238" s="142" t="str">
        <f>lang!A447</f>
        <v>cerveza</v>
      </c>
      <c r="L3238" t="s">
        <v>1363</v>
      </c>
      <c r="M3238">
        <v>0.9548002867273705</v>
      </c>
      <c r="N3238">
        <v>4</v>
      </c>
      <c r="O3238">
        <v>526</v>
      </c>
      <c r="P3238" s="129" t="s">
        <v>10585</v>
      </c>
    </row>
    <row r="3239" spans="1:16" ht="31.2" thickBot="1">
      <c r="A3239" s="139" t="str">
        <f>lang!A243</f>
        <v>Polvo</v>
      </c>
      <c r="B3239" s="13">
        <v>59</v>
      </c>
      <c r="E3239" t="str">
        <f t="shared" si="265"/>
        <v>equipo de comunicacion de informacion</v>
      </c>
      <c r="F3239">
        <v>2</v>
      </c>
      <c r="G3239">
        <v>53</v>
      </c>
      <c r="H3239" s="141" t="str">
        <f>lang!A341</f>
        <v>Otro equipo de transporte y reparación</v>
      </c>
      <c r="I3239">
        <v>6</v>
      </c>
      <c r="J3239">
        <v>246</v>
      </c>
      <c r="K3239" s="142" t="str">
        <f>lang!A448</f>
        <v>whisky</v>
      </c>
      <c r="L3239" t="s">
        <v>1367</v>
      </c>
      <c r="M3239">
        <v>1.093181037195095</v>
      </c>
      <c r="N3239">
        <v>3</v>
      </c>
      <c r="O3239">
        <v>530</v>
      </c>
      <c r="P3239" s="129" t="s">
        <v>10586</v>
      </c>
    </row>
    <row r="3240" spans="1:16" ht="21" thickBot="1">
      <c r="B3240" s="13">
        <v>60</v>
      </c>
      <c r="E3240" t="str">
        <f t="shared" si="265"/>
        <v>máquina de transporte</v>
      </c>
      <c r="F3240">
        <v>5</v>
      </c>
      <c r="G3240">
        <v>55</v>
      </c>
      <c r="H3240" s="141" t="str">
        <f>lang!A342</f>
        <v>Otros productos manufacturados</v>
      </c>
      <c r="I3240">
        <v>9</v>
      </c>
      <c r="J3240">
        <v>252</v>
      </c>
      <c r="K3240" s="142" t="str">
        <f>lang!A449</f>
        <v>Otras bebidas alcohólicas</v>
      </c>
      <c r="L3240" t="s">
        <v>1369</v>
      </c>
      <c r="M3240">
        <v>1.0865156002683991</v>
      </c>
      <c r="N3240">
        <v>8</v>
      </c>
      <c r="O3240">
        <v>533</v>
      </c>
      <c r="P3240" s="129" t="s">
        <v>10587</v>
      </c>
    </row>
    <row r="3241" spans="1:16" ht="21" thickBot="1">
      <c r="B3241" s="13">
        <v>61</v>
      </c>
      <c r="E3241" t="str">
        <f t="shared" si="265"/>
        <v>Otros productos manufacturados</v>
      </c>
      <c r="F3241">
        <v>2</v>
      </c>
      <c r="G3241">
        <v>60</v>
      </c>
      <c r="H3241" s="141" t="str">
        <f>lang!A343</f>
        <v>Recogida y tratamiento de recursos reciclados</v>
      </c>
      <c r="I3241">
        <v>1</v>
      </c>
      <c r="J3241">
        <v>261</v>
      </c>
      <c r="K3241" s="142" t="str">
        <f>lang!A450</f>
        <v>te Cafe</v>
      </c>
      <c r="L3241" t="s">
        <v>1372</v>
      </c>
      <c r="M3241">
        <v>2.123772479198005</v>
      </c>
      <c r="N3241">
        <v>5</v>
      </c>
      <c r="O3241">
        <v>541</v>
      </c>
      <c r="P3241" s="129" t="s">
        <v>10588</v>
      </c>
    </row>
    <row r="3242" spans="1:16" ht="21" thickBot="1">
      <c r="B3242" s="13">
        <v>62</v>
      </c>
      <c r="E3242" t="str">
        <f>E3218</f>
        <v>Material de oficina</v>
      </c>
      <c r="F3242">
        <v>1</v>
      </c>
      <c r="G3242">
        <v>106</v>
      </c>
      <c r="H3242" s="141" t="str">
        <f>lang!A344</f>
        <v>arquitectura</v>
      </c>
      <c r="I3242">
        <v>4</v>
      </c>
      <c r="J3242">
        <v>262</v>
      </c>
      <c r="K3242" s="142" t="str">
        <f>lang!A451</f>
        <v>Refresco</v>
      </c>
      <c r="L3242" t="s">
        <v>1374</v>
      </c>
      <c r="M3242">
        <v>2.309019176334794</v>
      </c>
      <c r="N3242">
        <v>10</v>
      </c>
      <c r="O3242">
        <v>546</v>
      </c>
      <c r="P3242" s="129" t="s">
        <v>10589</v>
      </c>
    </row>
    <row r="3243" spans="1:16" ht="21" thickBot="1">
      <c r="B3243" s="13">
        <v>63</v>
      </c>
      <c r="E3243" t="str">
        <f>E3219</f>
        <v>Clasificación desconocida</v>
      </c>
      <c r="F3243">
        <v>1</v>
      </c>
      <c r="G3243">
        <v>107</v>
      </c>
      <c r="H3243" s="141" t="str">
        <f>lang!A345</f>
        <v>Reparación de construcción</v>
      </c>
      <c r="I3243">
        <v>1</v>
      </c>
      <c r="J3243">
        <v>266</v>
      </c>
      <c r="K3243" s="142" t="str">
        <f>lang!A452</f>
        <v>fabricación de hielo</v>
      </c>
      <c r="L3243" t="s">
        <v>1377</v>
      </c>
      <c r="M3243">
        <v>4.1189452279300696</v>
      </c>
      <c r="N3243">
        <v>3</v>
      </c>
      <c r="O3243">
        <v>556</v>
      </c>
      <c r="P3243" s="129" t="s">
        <v>10590</v>
      </c>
    </row>
    <row r="3244" spans="1:16" ht="21" thickBot="1">
      <c r="B3244" s="13">
        <v>64</v>
      </c>
      <c r="H3244" s="141" t="str">
        <f>lang!A346</f>
        <v>trabajos públicos</v>
      </c>
      <c r="I3244">
        <v>3</v>
      </c>
      <c r="J3244">
        <v>267</v>
      </c>
      <c r="K3244" s="142" t="str">
        <f>lang!A453</f>
        <v>alimento</v>
      </c>
      <c r="L3244" t="s">
        <v>1380</v>
      </c>
      <c r="M3244">
        <v>1.836811231503265</v>
      </c>
      <c r="N3244">
        <v>4</v>
      </c>
      <c r="O3244">
        <v>559</v>
      </c>
      <c r="P3244" s="129" t="s">
        <v>10591</v>
      </c>
    </row>
    <row r="3245" spans="1:16" ht="21" thickBot="1">
      <c r="B3245" s="13">
        <v>65</v>
      </c>
      <c r="H3245" s="141" t="str">
        <f>lang!A347</f>
        <v>Otras obras de ingeniería civil</v>
      </c>
      <c r="I3245">
        <v>4</v>
      </c>
      <c r="J3245">
        <v>270</v>
      </c>
      <c r="K3245" s="142" t="str">
        <f>lang!A454</f>
        <v>Fertilizante orgánico (excepto enumerados por separado)</v>
      </c>
      <c r="L3245" t="s">
        <v>1383</v>
      </c>
      <c r="M3245">
        <v>2.7406027311449308</v>
      </c>
      <c r="N3245">
        <v>2</v>
      </c>
      <c r="O3245">
        <v>563</v>
      </c>
      <c r="P3245" s="129" t="s">
        <v>10592</v>
      </c>
    </row>
    <row r="3246" spans="1:16" ht="21" thickBot="1">
      <c r="B3246" s="13">
        <v>66</v>
      </c>
      <c r="H3246" s="141"/>
      <c r="K3246" s="142" t="str">
        <f>lang!A455</f>
        <v>tabaco</v>
      </c>
      <c r="L3246" t="s">
        <v>1384</v>
      </c>
      <c r="M3246">
        <v>0.36655279543627872</v>
      </c>
      <c r="N3246">
        <v>2</v>
      </c>
      <c r="O3246">
        <v>565</v>
      </c>
      <c r="P3246" s="129" t="s">
        <v>10593</v>
      </c>
    </row>
    <row r="3247" spans="1:16" ht="21" thickBot="1">
      <c r="B3247" s="13">
        <v>67</v>
      </c>
      <c r="H3247" s="141"/>
      <c r="I3247">
        <v>2</v>
      </c>
      <c r="J3247">
        <v>274</v>
      </c>
      <c r="K3247" s="142" t="str">
        <f>lang!A456</f>
        <v>hilo hilado</v>
      </c>
      <c r="L3247" t="s">
        <v>1386</v>
      </c>
      <c r="M3247">
        <v>3.7848716756793301</v>
      </c>
      <c r="N3247">
        <v>22</v>
      </c>
      <c r="O3247">
        <v>567</v>
      </c>
      <c r="P3247" s="129" t="s">
        <v>10594</v>
      </c>
    </row>
    <row r="3248" spans="1:16" ht="21" thickBot="1">
      <c r="B3248" s="13">
        <v>68</v>
      </c>
      <c r="H3248" s="141" t="str">
        <f>lang!A350</f>
        <v>suministro de agua</v>
      </c>
      <c r="I3248">
        <v>3</v>
      </c>
      <c r="J3248">
        <v>278</v>
      </c>
      <c r="K3248" s="142" t="str">
        <f>lang!A457</f>
        <v>Algodón y tejidos básicos (incluidos los tejidos sintéticos de fibra corta)</v>
      </c>
      <c r="L3248" t="s">
        <v>1388</v>
      </c>
      <c r="M3248">
        <v>4.010421189638409</v>
      </c>
      <c r="N3248">
        <v>16</v>
      </c>
      <c r="O3248">
        <v>589</v>
      </c>
      <c r="P3248" s="129" t="s">
        <v>10595</v>
      </c>
    </row>
    <row r="3249" spans="2:16" ht="21" thickBot="1">
      <c r="B3249" s="13">
        <v>69</v>
      </c>
      <c r="H3249" s="141" t="str">
        <f>lang!A351</f>
        <v>deposito de basura</v>
      </c>
      <c r="I3249">
        <v>2</v>
      </c>
      <c r="J3249">
        <v>281</v>
      </c>
      <c r="K3249" s="142" t="str">
        <f>lang!A458</f>
        <v>Tejidos de seda y rayón (incluidos los tejidos de filamentos sintéticos)</v>
      </c>
      <c r="L3249" t="s">
        <v>1390</v>
      </c>
      <c r="M3249">
        <v>5.3717629689850268</v>
      </c>
      <c r="N3249">
        <v>17</v>
      </c>
      <c r="O3249">
        <v>605</v>
      </c>
      <c r="P3249" s="129" t="s">
        <v>10596</v>
      </c>
    </row>
    <row r="3250" spans="2:16" ht="31.2" thickBot="1">
      <c r="B3250" s="13">
        <v>70</v>
      </c>
      <c r="H3250" s="141" t="str">
        <f>lang!A352</f>
        <v>comercial</v>
      </c>
      <c r="I3250">
        <v>2</v>
      </c>
      <c r="J3250">
        <v>283</v>
      </c>
      <c r="K3250" s="142" t="str">
        <f>lang!A459</f>
        <v>Otros textiles</v>
      </c>
      <c r="L3250" t="s">
        <v>1392</v>
      </c>
      <c r="M3250">
        <v>3.5109037137479682</v>
      </c>
      <c r="N3250">
        <v>13</v>
      </c>
      <c r="O3250">
        <v>622</v>
      </c>
      <c r="P3250" s="129" t="s">
        <v>10597</v>
      </c>
    </row>
    <row r="3251" spans="2:16" ht="21" thickBot="1">
      <c r="B3251" s="13">
        <v>71</v>
      </c>
      <c r="E3251" t="str">
        <f t="shared" ref="E3251:E3265" si="266">E3203</f>
        <v>construcción</v>
      </c>
      <c r="F3251">
        <v>4</v>
      </c>
      <c r="G3251">
        <v>62</v>
      </c>
      <c r="H3251" s="141" t="str">
        <f>lang!A353</f>
        <v>Finanzas/Seguros</v>
      </c>
      <c r="I3251">
        <v>3</v>
      </c>
      <c r="J3251">
        <v>285</v>
      </c>
      <c r="K3251" s="142" t="str">
        <f>lang!A460</f>
        <v>tejido de punto</v>
      </c>
      <c r="L3251" t="s">
        <v>1394</v>
      </c>
      <c r="M3251">
        <v>2.9587519256447878</v>
      </c>
      <c r="N3251">
        <v>6</v>
      </c>
      <c r="O3251">
        <v>635</v>
      </c>
      <c r="P3251" s="129" t="s">
        <v>10598</v>
      </c>
    </row>
    <row r="3252" spans="2:16" ht="21" thickBot="1">
      <c r="B3252" s="13">
        <v>72</v>
      </c>
      <c r="E3252" t="str">
        <f t="shared" si="266"/>
        <v>Electricidad/Calor</v>
      </c>
      <c r="F3252">
        <v>2</v>
      </c>
      <c r="G3252">
        <v>66</v>
      </c>
      <c r="H3252" s="141" t="str">
        <f>lang!A354</f>
        <v>Corretaje y alquiler de bienes inmuebles</v>
      </c>
      <c r="I3252">
        <v>2</v>
      </c>
      <c r="J3252">
        <v>288</v>
      </c>
      <c r="K3252" s="142" t="str">
        <f>lang!A461</f>
        <v>Arreglo de tinte</v>
      </c>
      <c r="L3252" t="s">
        <v>1397</v>
      </c>
      <c r="M3252">
        <v>4.7602973081917446</v>
      </c>
      <c r="N3252">
        <v>22</v>
      </c>
      <c r="O3252">
        <v>641</v>
      </c>
      <c r="P3252" s="129" t="s">
        <v>10599</v>
      </c>
    </row>
    <row r="3253" spans="2:16" ht="31.2" thickBot="1">
      <c r="B3253" s="13">
        <v>73</v>
      </c>
      <c r="E3253" t="str">
        <f t="shared" si="266"/>
        <v>suministro de agua</v>
      </c>
      <c r="F3253">
        <v>1</v>
      </c>
      <c r="G3253">
        <v>68</v>
      </c>
      <c r="H3253" s="141" t="str">
        <f>lang!A355</f>
        <v>alquiler de vivienda</v>
      </c>
      <c r="I3253">
        <v>1</v>
      </c>
      <c r="J3253">
        <v>290</v>
      </c>
      <c r="K3253" s="142" t="str">
        <f>lang!A462</f>
        <v>Otros productos de la industria textil</v>
      </c>
      <c r="L3253" t="s">
        <v>1400</v>
      </c>
      <c r="M3253">
        <v>3.8395750125300698</v>
      </c>
      <c r="N3253">
        <v>20</v>
      </c>
      <c r="O3253">
        <v>663</v>
      </c>
      <c r="P3253" s="129" t="s">
        <v>10600</v>
      </c>
    </row>
    <row r="3254" spans="2:16" ht="21" thickBot="1">
      <c r="B3254" s="13">
        <v>74</v>
      </c>
      <c r="E3254" t="str">
        <f t="shared" si="266"/>
        <v>deposito de basura</v>
      </c>
      <c r="F3254">
        <v>1</v>
      </c>
      <c r="G3254">
        <v>69</v>
      </c>
      <c r="H3254" s="141" t="str">
        <f>lang!A356</f>
        <v>Alquiler residencial (alquiler imputado)</v>
      </c>
      <c r="I3254">
        <v>1</v>
      </c>
      <c r="J3254">
        <v>291</v>
      </c>
      <c r="K3254" s="142" t="str">
        <f>lang!A463</f>
        <v>prenda tejida</v>
      </c>
      <c r="L3254" t="s">
        <v>1403</v>
      </c>
      <c r="M3254">
        <v>2.095835873678678</v>
      </c>
      <c r="N3254">
        <v>28</v>
      </c>
      <c r="O3254">
        <v>683</v>
      </c>
      <c r="P3254" s="129" t="s">
        <v>10601</v>
      </c>
    </row>
    <row r="3255" spans="2:16" ht="21" thickBot="1">
      <c r="B3255" s="13">
        <v>75</v>
      </c>
      <c r="E3255" t="str">
        <f t="shared" si="266"/>
        <v>comercial</v>
      </c>
      <c r="F3255">
        <v>1</v>
      </c>
      <c r="G3255">
        <v>70</v>
      </c>
      <c r="H3255" s="141" t="str">
        <f>lang!A357</f>
        <v>transporte ferroviario</v>
      </c>
      <c r="I3255">
        <v>2</v>
      </c>
      <c r="J3255">
        <v>292</v>
      </c>
      <c r="K3255" s="142" t="str">
        <f>lang!A464</f>
        <v>prenda de punto</v>
      </c>
      <c r="L3255" t="s">
        <v>1406</v>
      </c>
      <c r="M3255">
        <v>2.6408476700368979</v>
      </c>
      <c r="N3255">
        <v>17</v>
      </c>
      <c r="O3255">
        <v>711</v>
      </c>
      <c r="P3255" s="129" t="s">
        <v>10602</v>
      </c>
    </row>
    <row r="3256" spans="2:16" ht="21" thickBot="1">
      <c r="B3256" s="13">
        <v>76</v>
      </c>
      <c r="E3256" t="str">
        <f t="shared" si="266"/>
        <v>Finanzas/Seguros</v>
      </c>
      <c r="F3256">
        <v>1</v>
      </c>
      <c r="G3256">
        <v>71</v>
      </c>
      <c r="H3256" s="141" t="str">
        <f>lang!A358</f>
        <v>Transporte por carretera (excluido el transporte privado)</v>
      </c>
      <c r="I3256">
        <v>3</v>
      </c>
      <c r="J3256">
        <v>294</v>
      </c>
      <c r="K3256" s="142" t="str">
        <f>lang!A465</f>
        <v>Otra ropa y artículos personales</v>
      </c>
      <c r="L3256" t="s">
        <v>1408</v>
      </c>
      <c r="M3256">
        <v>2.582232644680257</v>
      </c>
      <c r="N3256">
        <v>18</v>
      </c>
      <c r="O3256">
        <v>728</v>
      </c>
      <c r="P3256" s="129" t="s">
        <v>10603</v>
      </c>
    </row>
    <row r="3257" spans="2:16" ht="21" thickBot="1">
      <c r="B3257" s="13">
        <v>77</v>
      </c>
      <c r="E3257" t="str">
        <f t="shared" si="266"/>
        <v>bienes raíces</v>
      </c>
      <c r="F3257">
        <v>3</v>
      </c>
      <c r="G3257">
        <v>72</v>
      </c>
      <c r="H3257" s="141" t="str">
        <f>lang!A359</f>
        <v>transporte privado</v>
      </c>
      <c r="I3257">
        <v>2</v>
      </c>
      <c r="J3257">
        <v>297</v>
      </c>
      <c r="K3257" s="142" t="str">
        <f>lang!A466</f>
        <v>lecho</v>
      </c>
      <c r="L3257" t="s">
        <v>1410</v>
      </c>
      <c r="M3257">
        <v>1.4147825882543721</v>
      </c>
      <c r="N3257">
        <v>5</v>
      </c>
      <c r="O3257">
        <v>746</v>
      </c>
      <c r="P3257" s="129" t="s">
        <v>10604</v>
      </c>
    </row>
    <row r="3258" spans="2:16" ht="21" thickBot="1">
      <c r="B3258" s="13">
        <v>78</v>
      </c>
      <c r="E3258" t="str">
        <f t="shared" si="266"/>
        <v>Transporte/correo</v>
      </c>
      <c r="F3258">
        <v>9</v>
      </c>
      <c r="G3258">
        <v>75</v>
      </c>
      <c r="H3258" s="141" t="str">
        <f>lang!A360</f>
        <v>transporte de agua</v>
      </c>
      <c r="I3258">
        <v>3</v>
      </c>
      <c r="J3258">
        <v>299</v>
      </c>
      <c r="K3258" s="142" t="str">
        <f>lang!A467</f>
        <v>Alfombras y revestimientos para pisos</v>
      </c>
      <c r="L3258" t="s">
        <v>1413</v>
      </c>
      <c r="M3258">
        <v>3.5867565702701651</v>
      </c>
      <c r="N3258">
        <v>4</v>
      </c>
      <c r="O3258">
        <v>751</v>
      </c>
      <c r="P3258" s="129" t="s">
        <v>10605</v>
      </c>
    </row>
    <row r="3259" spans="2:16" ht="21" thickBot="1">
      <c r="B3259" s="13">
        <v>79</v>
      </c>
      <c r="E3259" t="str">
        <f t="shared" si="266"/>
        <v>telecomunicaciones</v>
      </c>
      <c r="F3259">
        <v>5</v>
      </c>
      <c r="G3259">
        <v>84</v>
      </c>
      <c r="H3259" s="141" t="str">
        <f>lang!A361</f>
        <v>transporte aéreo</v>
      </c>
      <c r="I3259">
        <v>1</v>
      </c>
      <c r="J3259">
        <v>302</v>
      </c>
      <c r="K3259" s="142" t="str">
        <f>lang!A468</f>
        <v>Otros productos textiles confeccionados</v>
      </c>
      <c r="L3259" t="s">
        <v>1416</v>
      </c>
      <c r="M3259">
        <v>1.9276782324411821</v>
      </c>
      <c r="N3259">
        <v>12</v>
      </c>
      <c r="O3259">
        <v>755</v>
      </c>
      <c r="P3259" s="129" t="s">
        <v>10606</v>
      </c>
    </row>
    <row r="3260" spans="2:16" ht="21" thickBot="1">
      <c r="B3260" s="13">
        <v>80</v>
      </c>
      <c r="E3260" t="str">
        <f t="shared" si="266"/>
        <v>asuntos publicos</v>
      </c>
      <c r="F3260">
        <v>1</v>
      </c>
      <c r="G3260">
        <v>89</v>
      </c>
      <c r="H3260" s="141" t="str">
        <f>lang!A362</f>
        <v>transporte de carga</v>
      </c>
      <c r="I3260">
        <v>1</v>
      </c>
      <c r="J3260">
        <v>303</v>
      </c>
      <c r="K3260" s="142" t="str">
        <f>lang!A469</f>
        <v>Tablas de madera</v>
      </c>
      <c r="L3260" t="s">
        <v>1418</v>
      </c>
      <c r="M3260">
        <v>1.6178564446479911</v>
      </c>
      <c r="N3260">
        <v>5</v>
      </c>
      <c r="O3260">
        <v>767</v>
      </c>
      <c r="P3260" s="129" t="s">
        <v>10607</v>
      </c>
    </row>
    <row r="3261" spans="2:16" ht="21" thickBot="1">
      <c r="B3261" s="13">
        <v>81</v>
      </c>
      <c r="E3261" t="str">
        <f t="shared" si="266"/>
        <v>Educación/Investigación</v>
      </c>
      <c r="F3261">
        <v>2</v>
      </c>
      <c r="G3261">
        <v>90</v>
      </c>
      <c r="H3261" s="141" t="str">
        <f>lang!A363</f>
        <v>Depósito</v>
      </c>
      <c r="I3261">
        <v>1</v>
      </c>
      <c r="J3261">
        <v>304</v>
      </c>
      <c r="K3261" s="142" t="str">
        <f>lang!A470</f>
        <v>madera contrachapada/madera laminada</v>
      </c>
      <c r="L3261" t="s">
        <v>1421</v>
      </c>
      <c r="M3261">
        <v>1.675953473106601</v>
      </c>
      <c r="N3261">
        <v>6</v>
      </c>
      <c r="O3261">
        <v>772</v>
      </c>
      <c r="P3261" s="129" t="s">
        <v>10608</v>
      </c>
    </row>
    <row r="3262" spans="2:16" ht="21" thickBot="1">
      <c r="B3262" s="13">
        <v>82</v>
      </c>
      <c r="E3262" t="str">
        <f t="shared" si="266"/>
        <v>Atención médica y bienestar</v>
      </c>
      <c r="F3262">
        <v>4</v>
      </c>
      <c r="G3262">
        <v>92</v>
      </c>
      <c r="H3262" s="141" t="str">
        <f>lang!A364</f>
        <v>Servicios incidentales de transporte</v>
      </c>
      <c r="I3262">
        <v>9</v>
      </c>
      <c r="J3262">
        <v>305</v>
      </c>
      <c r="K3262" s="142" t="str">
        <f>lang!A471</f>
        <v>astillas de madera</v>
      </c>
      <c r="L3262" t="s">
        <v>1424</v>
      </c>
      <c r="M3262">
        <v>2.4662686201779591</v>
      </c>
      <c r="N3262">
        <v>2</v>
      </c>
      <c r="O3262">
        <v>778</v>
      </c>
      <c r="P3262" s="129" t="s">
        <v>10609</v>
      </c>
    </row>
    <row r="3263" spans="2:16" ht="51.6" thickBot="1">
      <c r="B3263" s="13">
        <v>83</v>
      </c>
      <c r="E3263" t="str">
        <f t="shared" si="266"/>
        <v>Organizaciones de miembros no clasificadas en otra parte</v>
      </c>
      <c r="F3263">
        <v>1</v>
      </c>
      <c r="G3263">
        <v>96</v>
      </c>
      <c r="H3263" s="141" t="str">
        <f>lang!A365</f>
        <v>Entrega de correo/correspondencia</v>
      </c>
      <c r="I3263">
        <v>1</v>
      </c>
      <c r="J3263">
        <v>314</v>
      </c>
      <c r="K3263" s="142" t="str">
        <f>lang!A472</f>
        <v>Otros productos de madera</v>
      </c>
      <c r="L3263" t="s">
        <v>1427</v>
      </c>
      <c r="M3263">
        <v>1.7807646767183021</v>
      </c>
      <c r="N3263">
        <v>28</v>
      </c>
      <c r="O3263">
        <v>780</v>
      </c>
      <c r="P3263" s="129" t="s">
        <v>10610</v>
      </c>
    </row>
    <row r="3264" spans="2:16" ht="31.2" thickBot="1">
      <c r="B3264" s="13">
        <v>84</v>
      </c>
      <c r="E3264" t="str">
        <f t="shared" si="266"/>
        <v>Servicio empresarial</v>
      </c>
      <c r="F3264">
        <v>4</v>
      </c>
      <c r="G3264">
        <v>97</v>
      </c>
      <c r="H3264" s="141" t="str">
        <f>lang!A366</f>
        <v>comunicación</v>
      </c>
      <c r="I3264">
        <v>3</v>
      </c>
      <c r="J3264">
        <v>315</v>
      </c>
      <c r="K3264" s="142" t="str">
        <f>lang!A473</f>
        <v>muebles de madera</v>
      </c>
      <c r="L3264" t="s">
        <v>1430</v>
      </c>
      <c r="M3264">
        <v>1.547071024729656</v>
      </c>
      <c r="N3264">
        <v>8</v>
      </c>
      <c r="O3264">
        <v>808</v>
      </c>
      <c r="P3264" s="129" t="s">
        <v>10611</v>
      </c>
    </row>
    <row r="3265" spans="2:16" ht="18.600000000000001" thickBot="1">
      <c r="B3265" s="13">
        <v>85</v>
      </c>
      <c r="E3265" t="str">
        <f t="shared" si="266"/>
        <v>Servicio personal</v>
      </c>
      <c r="F3265">
        <v>5</v>
      </c>
      <c r="G3265">
        <v>101</v>
      </c>
      <c r="H3265" s="141" t="str">
        <f>lang!A367</f>
        <v>transmisión</v>
      </c>
      <c r="I3265">
        <v>3</v>
      </c>
      <c r="J3265">
        <v>318</v>
      </c>
      <c r="K3265" s="142" t="str">
        <f>lang!A474</f>
        <v>muebles metalicos</v>
      </c>
      <c r="L3265" t="s">
        <v>1433</v>
      </c>
      <c r="M3265">
        <v>3.236345630279764</v>
      </c>
      <c r="N3265">
        <v>9</v>
      </c>
      <c r="O3265">
        <v>816</v>
      </c>
      <c r="P3265" s="129" t="s">
        <v>10612</v>
      </c>
    </row>
    <row r="3266" spans="2:16" ht="21" thickBot="1">
      <c r="B3266" s="13">
        <v>86</v>
      </c>
      <c r="H3266" s="141" t="str">
        <f>lang!A368</f>
        <v>Servicio de información</v>
      </c>
      <c r="I3266">
        <v>1</v>
      </c>
      <c r="J3266">
        <v>321</v>
      </c>
      <c r="K3266" s="142" t="str">
        <f>lang!A475</f>
        <v>carpintería de madera</v>
      </c>
      <c r="L3266" t="s">
        <v>1436</v>
      </c>
      <c r="M3266">
        <v>1.6241884822573549</v>
      </c>
      <c r="N3266">
        <v>2</v>
      </c>
      <c r="O3266">
        <v>825</v>
      </c>
      <c r="P3266" s="129" t="s">
        <v>10613</v>
      </c>
    </row>
    <row r="3267" spans="2:16" ht="31.2" thickBot="1">
      <c r="B3267" s="13">
        <v>87</v>
      </c>
      <c r="H3267" s="141" t="str">
        <f>lang!A369</f>
        <v>servicio de Internet</v>
      </c>
      <c r="I3267">
        <v>1</v>
      </c>
      <c r="J3267">
        <v>322</v>
      </c>
      <c r="K3267" s="142" t="str">
        <f>lang!A476</f>
        <v>Otros muebles y equipos</v>
      </c>
      <c r="L3267" t="s">
        <v>1439</v>
      </c>
      <c r="M3267">
        <v>2.508187778780941</v>
      </c>
      <c r="N3267">
        <v>8</v>
      </c>
      <c r="O3267">
        <v>827</v>
      </c>
      <c r="P3267" s="129" t="s">
        <v>10614</v>
      </c>
    </row>
    <row r="3268" spans="2:16" ht="18.600000000000001" thickBot="1">
      <c r="B3268" s="13">
        <v>88</v>
      </c>
      <c r="H3268" s="141" t="str">
        <f>lang!A370</f>
        <v>Producción de video/audio/información de personajes</v>
      </c>
      <c r="I3268">
        <v>3</v>
      </c>
      <c r="J3268">
        <v>323</v>
      </c>
      <c r="K3268" s="142" t="str">
        <f>lang!A477</f>
        <v>pulpa</v>
      </c>
      <c r="L3268" t="s">
        <v>1442</v>
      </c>
      <c r="M3268">
        <v>9.0093769361578389</v>
      </c>
      <c r="N3268">
        <v>8</v>
      </c>
      <c r="O3268">
        <v>835</v>
      </c>
      <c r="P3268" s="129" t="s">
        <v>10615</v>
      </c>
    </row>
    <row r="3269" spans="2:16" ht="21" thickBot="1">
      <c r="B3269" s="13">
        <v>89</v>
      </c>
      <c r="H3269" s="141" t="str">
        <f>lang!A371</f>
        <v>asuntos publicos</v>
      </c>
      <c r="I3269">
        <v>2</v>
      </c>
      <c r="J3269">
        <v>326</v>
      </c>
      <c r="K3269" s="142" t="str">
        <f>lang!A478</f>
        <v>Papel occidental/papel japonés</v>
      </c>
      <c r="L3269" t="s">
        <v>1444</v>
      </c>
      <c r="M3269">
        <v>8.8401562737619486</v>
      </c>
      <c r="N3269">
        <v>35</v>
      </c>
      <c r="O3269">
        <v>843</v>
      </c>
      <c r="P3269" s="129" t="s">
        <v>10616</v>
      </c>
    </row>
    <row r="3270" spans="2:16" ht="21" thickBot="1">
      <c r="B3270" s="13">
        <v>90</v>
      </c>
      <c r="H3270" s="141" t="str">
        <f>lang!A372</f>
        <v>educación</v>
      </c>
      <c r="I3270">
        <v>8</v>
      </c>
      <c r="J3270">
        <v>328</v>
      </c>
      <c r="K3270" s="142" t="str">
        <f>lang!A479</f>
        <v>Cartón</v>
      </c>
      <c r="L3270" t="s">
        <v>1447</v>
      </c>
      <c r="M3270">
        <v>9.0325016682312924</v>
      </c>
      <c r="N3270">
        <v>12</v>
      </c>
      <c r="O3270">
        <v>878</v>
      </c>
      <c r="P3270" s="129" t="s">
        <v>10617</v>
      </c>
    </row>
    <row r="3271" spans="2:16" ht="18.600000000000001" thickBot="1">
      <c r="B3271" s="13">
        <v>91</v>
      </c>
      <c r="E3271" t="str">
        <f>E3196</f>
        <v>máquina de producción</v>
      </c>
      <c r="F3271">
        <v>1</v>
      </c>
      <c r="G3271">
        <v>45</v>
      </c>
      <c r="H3271" s="141" t="str">
        <f>lang!A373</f>
        <v>el estudio</v>
      </c>
      <c r="I3271">
        <v>7</v>
      </c>
      <c r="J3271">
        <v>336</v>
      </c>
      <c r="K3271" s="142" t="str">
        <f>lang!A480</f>
        <v>cartulina</v>
      </c>
      <c r="L3271" t="s">
        <v>1450</v>
      </c>
      <c r="M3271">
        <v>5.6911948769013208</v>
      </c>
      <c r="N3271">
        <v>4</v>
      </c>
      <c r="O3271">
        <v>890</v>
      </c>
      <c r="P3271" s="129" t="s">
        <v>10618</v>
      </c>
    </row>
    <row r="3272" spans="2:16" ht="21" thickBot="1">
      <c r="B3272" s="13">
        <v>92</v>
      </c>
      <c r="E3272" t="str">
        <f>E3201</f>
        <v>máquina de transporte</v>
      </c>
      <c r="F3272">
        <v>5</v>
      </c>
      <c r="G3272">
        <v>110</v>
      </c>
      <c r="H3272" s="141" t="str">
        <f>lang!A374</f>
        <v>atención médica</v>
      </c>
      <c r="I3272">
        <v>5</v>
      </c>
      <c r="J3272">
        <v>343</v>
      </c>
      <c r="K3272" s="142" t="str">
        <f>lang!A481</f>
        <v>Papel estucado/papel de construcción</v>
      </c>
      <c r="L3272" t="s">
        <v>1453</v>
      </c>
      <c r="M3272">
        <v>4.0146171175285064</v>
      </c>
      <c r="N3272">
        <v>8</v>
      </c>
      <c r="O3272">
        <v>894</v>
      </c>
      <c r="P3272" s="129" t="s">
        <v>10619</v>
      </c>
    </row>
    <row r="3273" spans="2:16" ht="18.600000000000001" thickBot="1">
      <c r="B3273" s="13">
        <v>93</v>
      </c>
      <c r="E3273" t="str">
        <f>E3203</f>
        <v>construcción</v>
      </c>
      <c r="F3273">
        <v>4</v>
      </c>
      <c r="G3273">
        <v>62</v>
      </c>
      <c r="H3273" s="141" t="str">
        <f>lang!A375</f>
        <v>salud e higiene</v>
      </c>
      <c r="I3273">
        <v>2</v>
      </c>
      <c r="J3273">
        <v>348</v>
      </c>
      <c r="K3273" s="142" t="str">
        <f>lang!A482</f>
        <v>Caja de cartón</v>
      </c>
      <c r="L3273" t="s">
        <v>1456</v>
      </c>
      <c r="M3273">
        <v>2.7811296790719542</v>
      </c>
      <c r="N3273">
        <v>2</v>
      </c>
      <c r="O3273">
        <v>902</v>
      </c>
      <c r="P3273" s="129" t="s">
        <v>10620</v>
      </c>
    </row>
    <row r="3274" spans="2:16" ht="18.600000000000001" thickBot="1">
      <c r="B3274" s="13">
        <v>94</v>
      </c>
      <c r="H3274" s="141" t="str">
        <f>lang!A376</f>
        <v>Seguro social/bienestar social</v>
      </c>
      <c r="I3274">
        <v>5</v>
      </c>
      <c r="J3274">
        <v>350</v>
      </c>
      <c r="K3274" s="142" t="str">
        <f>lang!A483</f>
        <v>Otros contenedores de papel</v>
      </c>
      <c r="L3274" t="s">
        <v>1459</v>
      </c>
      <c r="M3274">
        <v>3.0773551290730858</v>
      </c>
      <c r="N3274">
        <v>7</v>
      </c>
      <c r="O3274">
        <v>904</v>
      </c>
      <c r="P3274" s="129" t="s">
        <v>10621</v>
      </c>
    </row>
    <row r="3275" spans="2:16" ht="18.600000000000001" thickBot="1">
      <c r="B3275" s="13">
        <v>95</v>
      </c>
      <c r="H3275" s="141" t="str">
        <f>lang!A377</f>
        <v>enfermería</v>
      </c>
      <c r="I3275">
        <v>2</v>
      </c>
      <c r="J3275">
        <v>355</v>
      </c>
      <c r="K3275" s="142" t="str">
        <f>lang!A484</f>
        <v>Material y suministros sanitarios de papel</v>
      </c>
      <c r="L3275" t="s">
        <v>1462</v>
      </c>
      <c r="M3275">
        <v>3.7383984554797451</v>
      </c>
      <c r="N3275">
        <v>5</v>
      </c>
      <c r="O3275">
        <v>911</v>
      </c>
      <c r="P3275" s="129" t="s">
        <v>10622</v>
      </c>
    </row>
    <row r="3276" spans="2:16" ht="18.600000000000001" thickBot="1">
      <c r="B3276" s="13">
        <v>96</v>
      </c>
      <c r="H3276" s="141" t="str">
        <f>lang!A378</f>
        <v>Organizaciones de miembros no clasificadas en otra parte</v>
      </c>
      <c r="I3276">
        <v>2</v>
      </c>
      <c r="J3276">
        <v>357</v>
      </c>
      <c r="K3276" s="142" t="str">
        <f>lang!A485</f>
        <v>Otros productos de pulpa, papel, papel procesado</v>
      </c>
      <c r="L3276" t="s">
        <v>1464</v>
      </c>
      <c r="M3276">
        <v>3.1120366081168291</v>
      </c>
      <c r="N3276">
        <v>13</v>
      </c>
      <c r="O3276">
        <v>916</v>
      </c>
      <c r="P3276" s="129" t="s">
        <v>10621</v>
      </c>
    </row>
    <row r="3277" spans="2:16" ht="18.600000000000001" thickBot="1">
      <c r="B3277" s="13">
        <v>97</v>
      </c>
      <c r="H3277" s="141" t="str">
        <f>lang!A379</f>
        <v>servicio de alquiler de mercancias</v>
      </c>
      <c r="I3277">
        <v>2</v>
      </c>
      <c r="J3277">
        <v>359</v>
      </c>
      <c r="K3277" s="142" t="str">
        <f>lang!A486</f>
        <v>Imprenta, platería, encuadernación</v>
      </c>
      <c r="L3277" t="s">
        <v>1466</v>
      </c>
      <c r="M3277">
        <v>2.6228644603464759</v>
      </c>
      <c r="N3277">
        <v>14</v>
      </c>
      <c r="O3277">
        <v>929</v>
      </c>
      <c r="P3277" s="129" t="s">
        <v>10623</v>
      </c>
    </row>
    <row r="3278" spans="2:16" ht="18.600000000000001" thickBot="1">
      <c r="B3278" s="13">
        <v>98</v>
      </c>
      <c r="H3278" s="141" t="str">
        <f>lang!A380</f>
        <v>anuncio publicitario</v>
      </c>
      <c r="I3278">
        <v>1</v>
      </c>
      <c r="J3278">
        <v>361</v>
      </c>
      <c r="K3278" s="142" t="str">
        <f>lang!A487</f>
        <v>fertilizante químico</v>
      </c>
      <c r="L3278" t="s">
        <v>1468</v>
      </c>
      <c r="M3278">
        <v>16.072212384911261</v>
      </c>
      <c r="N3278">
        <v>13</v>
      </c>
      <c r="O3278">
        <v>943</v>
      </c>
      <c r="P3278" s="129" t="s">
        <v>10624</v>
      </c>
    </row>
    <row r="3279" spans="2:16" ht="18.600000000000001" thickBot="1">
      <c r="B3279" s="13">
        <v>99</v>
      </c>
      <c r="H3279" s="141" t="str">
        <f>lang!A381</f>
        <v>Mantenimiento de automóviles y reparación de máquinas.</v>
      </c>
      <c r="I3279">
        <v>2</v>
      </c>
      <c r="J3279">
        <v>362</v>
      </c>
      <c r="K3279" s="142" t="str">
        <f>lang!A488</f>
        <v>productos de la industria de refrescos</v>
      </c>
      <c r="L3279" t="s">
        <v>1471</v>
      </c>
      <c r="M3279">
        <v>14.304758156525899</v>
      </c>
      <c r="N3279">
        <v>14</v>
      </c>
      <c r="O3279">
        <v>956</v>
      </c>
      <c r="P3279" s="129" t="s">
        <v>10625</v>
      </c>
    </row>
    <row r="3280" spans="2:16" ht="18.600000000000001" thickBot="1">
      <c r="B3280" s="13">
        <v>100</v>
      </c>
      <c r="E3280" t="str">
        <f>E3210</f>
        <v>Transporte/correo</v>
      </c>
      <c r="F3280">
        <v>7</v>
      </c>
      <c r="G3280">
        <v>75</v>
      </c>
      <c r="H3280" s="141" t="str">
        <f>lang!A382</f>
        <v>Otros servicios comerciales</v>
      </c>
      <c r="I3280">
        <v>6</v>
      </c>
      <c r="J3280">
        <v>364</v>
      </c>
      <c r="K3280" s="142" t="str">
        <f>lang!A489</f>
        <v>pigmento inorgánico</v>
      </c>
      <c r="L3280" t="s">
        <v>1474</v>
      </c>
      <c r="M3280">
        <v>9.5400041852941175</v>
      </c>
      <c r="N3280">
        <v>10</v>
      </c>
      <c r="O3280">
        <v>970</v>
      </c>
      <c r="P3280" s="129" t="s">
        <v>10626</v>
      </c>
    </row>
    <row r="3281" spans="2:16" ht="18.600000000000001" thickBot="1">
      <c r="B3281" s="13">
        <v>101</v>
      </c>
      <c r="H3281" s="141" t="str">
        <f>lang!A383</f>
        <v>negocio de alojamiento</v>
      </c>
      <c r="I3281">
        <v>1</v>
      </c>
      <c r="J3281">
        <v>370</v>
      </c>
      <c r="K3281" s="142" t="str">
        <f>lang!A490</f>
        <v>Gas comprimido/Gas licuado</v>
      </c>
      <c r="L3281" t="s">
        <v>1476</v>
      </c>
      <c r="M3281">
        <v>11.58233856812778</v>
      </c>
      <c r="N3281">
        <v>10</v>
      </c>
      <c r="O3281">
        <v>980</v>
      </c>
      <c r="P3281" s="129" t="s">
        <v>10627</v>
      </c>
    </row>
    <row r="3282" spans="2:16" ht="18.600000000000001" thickBot="1">
      <c r="B3282" s="13">
        <v>102</v>
      </c>
      <c r="H3282" s="141" t="str">
        <f>lang!A384</f>
        <v>Servicio de comida y bebida</v>
      </c>
      <c r="I3282">
        <v>2</v>
      </c>
      <c r="J3282">
        <v>371</v>
      </c>
      <c r="K3282" s="142" t="str">
        <f>lang!A491</f>
        <v>sal</v>
      </c>
      <c r="L3282" t="s">
        <v>1479</v>
      </c>
      <c r="M3282">
        <v>6.7672931206716083</v>
      </c>
      <c r="N3282">
        <v>3</v>
      </c>
      <c r="O3282">
        <v>990</v>
      </c>
      <c r="P3282" s="129" t="s">
        <v>10628</v>
      </c>
    </row>
    <row r="3283" spans="2:16" ht="31.2" thickBot="1">
      <c r="B3283" s="13">
        <v>103</v>
      </c>
      <c r="H3283" s="141" t="str">
        <f>lang!A385</f>
        <v>Lavandería, peluquería, belleza, negocio de baños</v>
      </c>
      <c r="I3283">
        <v>5</v>
      </c>
      <c r="J3283">
        <v>373</v>
      </c>
      <c r="K3283" s="142" t="str">
        <f>lang!A492</f>
        <v>Otros productos químicos inorgánicos</v>
      </c>
      <c r="L3283" t="s">
        <v>1482</v>
      </c>
      <c r="M3283">
        <v>4.9168104064057889</v>
      </c>
      <c r="N3283">
        <v>20</v>
      </c>
      <c r="O3283">
        <v>993</v>
      </c>
      <c r="P3283" s="129" t="s">
        <v>10629</v>
      </c>
    </row>
    <row r="3284" spans="2:16" ht="18.600000000000001" thickBot="1">
      <c r="B3284" s="13">
        <v>104</v>
      </c>
      <c r="H3284" s="141" t="str">
        <f>lang!A386</f>
        <v>Servicio de entretenimiento</v>
      </c>
      <c r="I3284">
        <v>6</v>
      </c>
      <c r="J3284">
        <v>378</v>
      </c>
      <c r="K3284" s="142" t="str">
        <f>lang!A493</f>
        <v>Productos petroquímicos básicos</v>
      </c>
      <c r="L3284" t="s">
        <v>1485</v>
      </c>
      <c r="M3284">
        <v>9.6306958879495532</v>
      </c>
      <c r="N3284">
        <v>10</v>
      </c>
      <c r="O3284">
        <v>1013</v>
      </c>
      <c r="P3284" s="129" t="s">
        <v>10630</v>
      </c>
    </row>
    <row r="3285" spans="2:16" ht="21" thickBot="1">
      <c r="B3285" s="13">
        <v>105</v>
      </c>
      <c r="E3285" t="str">
        <f>E3210</f>
        <v>Transporte/correo</v>
      </c>
      <c r="F3285">
        <v>6</v>
      </c>
      <c r="G3285">
        <v>120</v>
      </c>
      <c r="H3285" s="141" t="str">
        <f>lang!A387</f>
        <v>Otros servicios personales</v>
      </c>
      <c r="I3285">
        <v>5</v>
      </c>
      <c r="J3285">
        <v>384</v>
      </c>
      <c r="K3285" s="142" t="str">
        <f>lang!A494</f>
        <v>Productos aromáticos petroquímicos</v>
      </c>
      <c r="L3285" t="s">
        <v>1488</v>
      </c>
      <c r="M3285">
        <v>6.9036509110025968</v>
      </c>
      <c r="N3285">
        <v>10</v>
      </c>
      <c r="O3285">
        <v>1023</v>
      </c>
      <c r="P3285" s="129" t="s">
        <v>10631</v>
      </c>
    </row>
    <row r="3286" spans="2:16" ht="41.4" thickBot="1">
      <c r="B3286" s="13">
        <v>106</v>
      </c>
      <c r="H3286" s="141" t="str">
        <f>lang!A388</f>
        <v>Material de oficina</v>
      </c>
      <c r="I3286">
        <v>1</v>
      </c>
      <c r="J3286">
        <v>389</v>
      </c>
      <c r="K3286" s="142" t="str">
        <f>lang!A495</f>
        <v>intermedio alifático</v>
      </c>
      <c r="L3286" t="s">
        <v>1490</v>
      </c>
      <c r="M3286">
        <v>9.2904605958645625</v>
      </c>
      <c r="N3286">
        <v>35</v>
      </c>
      <c r="O3286">
        <v>1033</v>
      </c>
      <c r="P3286" s="129" t="s">
        <v>10632</v>
      </c>
    </row>
    <row r="3287" spans="2:16" ht="18.600000000000001" thickBot="1">
      <c r="B3287" s="13">
        <v>107</v>
      </c>
      <c r="H3287" s="141" t="str">
        <f>lang!A389</f>
        <v>Clasificación desconocida</v>
      </c>
      <c r="I3287">
        <v>1</v>
      </c>
      <c r="J3287">
        <v>390</v>
      </c>
      <c r="K3287" s="142" t="str">
        <f>lang!A496</f>
        <v>Intermedios cíclicos, tintes sintéticos, pigmentos orgánicos</v>
      </c>
      <c r="L3287" t="s">
        <v>1492</v>
      </c>
      <c r="M3287">
        <v>8.5506194623250877</v>
      </c>
      <c r="N3287">
        <v>20</v>
      </c>
      <c r="O3287">
        <v>1068</v>
      </c>
      <c r="P3287" s="129" t="s">
        <v>10633</v>
      </c>
    </row>
    <row r="3288" spans="2:16" ht="18.600000000000001" thickBot="1">
      <c r="B3288" s="13">
        <v>108</v>
      </c>
      <c r="K3288" s="142" t="str">
        <f>lang!A497</f>
        <v>caucho sintético</v>
      </c>
      <c r="L3288" t="s">
        <v>1494</v>
      </c>
      <c r="M3288">
        <v>12.057975021425239</v>
      </c>
      <c r="N3288">
        <v>9</v>
      </c>
      <c r="O3288">
        <v>1088</v>
      </c>
      <c r="P3288" s="129" t="s">
        <v>10634</v>
      </c>
    </row>
    <row r="3289" spans="2:16" ht="21" thickBot="1">
      <c r="B3289" s="13">
        <v>109</v>
      </c>
      <c r="K3289" s="142" t="str">
        <f>lang!A498</f>
        <v>Derivado de metano</v>
      </c>
      <c r="L3289" t="s">
        <v>1496</v>
      </c>
      <c r="M3289">
        <v>5.2757010073241384</v>
      </c>
      <c r="N3289">
        <v>6</v>
      </c>
      <c r="O3289">
        <v>1097</v>
      </c>
      <c r="P3289" s="129" t="s">
        <v>10635</v>
      </c>
    </row>
    <row r="3290" spans="2:16" ht="18.600000000000001" thickBot="1">
      <c r="B3290" s="13">
        <v>110</v>
      </c>
      <c r="E3290" t="str">
        <f>E3216</f>
        <v>Servicio empresarial</v>
      </c>
      <c r="F3290">
        <v>1</v>
      </c>
      <c r="G3290">
        <v>97</v>
      </c>
      <c r="H3290" t="str">
        <f>H3235</f>
        <v>coche de pasajeros</v>
      </c>
      <c r="I3290">
        <v>1</v>
      </c>
      <c r="J3290">
        <v>237</v>
      </c>
      <c r="K3290" s="142" t="str">
        <f>lang!A499</f>
        <v>plastificante</v>
      </c>
      <c r="L3290" t="s">
        <v>1498</v>
      </c>
      <c r="M3290">
        <v>4.9191601695408087</v>
      </c>
      <c r="N3290">
        <v>5</v>
      </c>
      <c r="O3290">
        <v>1103</v>
      </c>
      <c r="P3290" s="129" t="s">
        <v>10407</v>
      </c>
    </row>
    <row r="3291" spans="2:16" ht="21" thickBot="1">
      <c r="B3291" s="13">
        <v>111</v>
      </c>
      <c r="H3291" t="str">
        <f>H3236</f>
        <v>Otros coches</v>
      </c>
      <c r="I3291">
        <v>2</v>
      </c>
      <c r="J3291">
        <v>238</v>
      </c>
      <c r="K3291" s="142" t="str">
        <f>lang!A500</f>
        <v>Otros productos industriales químicos orgánicos</v>
      </c>
      <c r="L3291" t="s">
        <v>1500</v>
      </c>
      <c r="M3291">
        <v>7.6206437510030289</v>
      </c>
      <c r="N3291">
        <v>11</v>
      </c>
      <c r="O3291">
        <v>1108</v>
      </c>
      <c r="P3291" s="129" t="s">
        <v>10636</v>
      </c>
    </row>
    <row r="3292" spans="2:16" ht="18.600000000000001" thickBot="1">
      <c r="B3292" s="13">
        <v>112</v>
      </c>
      <c r="H3292" t="str">
        <f>H3237</f>
        <v>Piezas y accesorios para automóviles</v>
      </c>
      <c r="I3292">
        <v>2</v>
      </c>
      <c r="J3292">
        <v>240</v>
      </c>
      <c r="K3292" s="142" t="str">
        <f>lang!A501</f>
        <v>resina termoendurecible</v>
      </c>
      <c r="L3292" t="s">
        <v>1502</v>
      </c>
      <c r="M3292">
        <v>3.8738484976372818</v>
      </c>
      <c r="N3292">
        <v>15</v>
      </c>
      <c r="O3292">
        <v>1119</v>
      </c>
      <c r="P3292" s="129" t="s">
        <v>10637</v>
      </c>
    </row>
    <row r="3293" spans="2:16" ht="31.2" thickBot="1">
      <c r="B3293" s="13">
        <v>113</v>
      </c>
      <c r="H3293" t="str">
        <f>H3238</f>
        <v>Reparación de barcos y barcos</v>
      </c>
      <c r="I3293">
        <v>4</v>
      </c>
      <c r="J3293">
        <v>242</v>
      </c>
      <c r="K3293" s="142" t="str">
        <f>lang!A502</f>
        <v>resina termoplástica</v>
      </c>
      <c r="L3293" t="s">
        <v>1504</v>
      </c>
      <c r="M3293">
        <v>5.8408088110222192</v>
      </c>
      <c r="N3293">
        <v>16</v>
      </c>
      <c r="O3293">
        <v>1134</v>
      </c>
      <c r="P3293" s="129" t="s">
        <v>10638</v>
      </c>
    </row>
    <row r="3294" spans="2:16" ht="51.6" thickBot="1">
      <c r="B3294" s="13">
        <v>114</v>
      </c>
      <c r="H3294" t="str">
        <f>H3239</f>
        <v>Otro equipo de transporte y reparación</v>
      </c>
      <c r="I3294">
        <v>5</v>
      </c>
      <c r="J3294">
        <v>393</v>
      </c>
      <c r="K3294" s="142" t="str">
        <f>lang!A503</f>
        <v>resina de alto rendimiento</v>
      </c>
      <c r="L3294" t="s">
        <v>1506</v>
      </c>
      <c r="M3294">
        <v>3.627580681790918</v>
      </c>
      <c r="N3294">
        <v>8</v>
      </c>
      <c r="O3294">
        <v>1150</v>
      </c>
      <c r="P3294" s="129" t="s">
        <v>10639</v>
      </c>
    </row>
    <row r="3295" spans="2:16" ht="18.600000000000001" thickBot="1">
      <c r="B3295" s="13">
        <v>115</v>
      </c>
      <c r="K3295" s="142" t="str">
        <f>lang!A504</f>
        <v>Otra resina sintética</v>
      </c>
      <c r="L3295" t="s">
        <v>1508</v>
      </c>
      <c r="M3295">
        <v>4.4913249083220741</v>
      </c>
      <c r="N3295">
        <v>10</v>
      </c>
      <c r="O3295">
        <v>1158</v>
      </c>
      <c r="P3295" s="129" t="s">
        <v>10640</v>
      </c>
    </row>
    <row r="3296" spans="2:16" ht="18.600000000000001" thickBot="1">
      <c r="B3296" s="13">
        <v>116</v>
      </c>
      <c r="K3296" s="142" t="str">
        <f>lang!A505</f>
        <v>Fibra química</v>
      </c>
      <c r="L3296" t="s">
        <v>1509</v>
      </c>
      <c r="M3296">
        <v>11.57772921905657</v>
      </c>
      <c r="N3296">
        <v>12</v>
      </c>
      <c r="O3296">
        <v>1168</v>
      </c>
      <c r="P3296" s="129" t="s">
        <v>10641</v>
      </c>
    </row>
    <row r="3297" spans="2:16" ht="18.600000000000001" thickBot="1">
      <c r="B3297" s="13">
        <v>117</v>
      </c>
      <c r="K3297" s="142" t="str">
        <f>lang!A506</f>
        <v>productos farmaceuticos</v>
      </c>
      <c r="L3297" t="s">
        <v>1510</v>
      </c>
      <c r="M3297">
        <v>1.7021945306741599</v>
      </c>
      <c r="N3297">
        <v>4</v>
      </c>
      <c r="O3297">
        <v>1180</v>
      </c>
      <c r="P3297" s="129" t="s">
        <v>10642</v>
      </c>
    </row>
    <row r="3298" spans="2:16" ht="31.2" thickBot="1">
      <c r="B3298" s="13">
        <v>118</v>
      </c>
      <c r="K3298" s="142" t="str">
        <f>lang!A507</f>
        <v>Productos procesados ​​de grasas y aceites/Tensoactivos</v>
      </c>
      <c r="L3298" t="s">
        <v>1512</v>
      </c>
      <c r="M3298">
        <v>2.941193209810486</v>
      </c>
      <c r="N3298">
        <v>31</v>
      </c>
      <c r="O3298">
        <v>1184</v>
      </c>
      <c r="P3298" s="129" t="s">
        <v>10643</v>
      </c>
    </row>
    <row r="3299" spans="2:16" ht="18.600000000000001" thickBot="1">
      <c r="B3299" s="13">
        <v>119</v>
      </c>
      <c r="K3299" s="142" t="str">
        <f>lang!A508</f>
        <v>Cosméticos/Pasta de dientes</v>
      </c>
      <c r="L3299" t="s">
        <v>1514</v>
      </c>
      <c r="M3299">
        <v>1.9555219786381479</v>
      </c>
      <c r="N3299">
        <v>34</v>
      </c>
      <c r="O3299">
        <v>1215</v>
      </c>
      <c r="P3299" s="129" t="s">
        <v>10644</v>
      </c>
    </row>
    <row r="3300" spans="2:16" ht="18.600000000000001" thickBot="1">
      <c r="B3300" s="13">
        <v>120</v>
      </c>
      <c r="E3300" t="str">
        <f>E3208</f>
        <v>Finanzas/Seguros</v>
      </c>
      <c r="F3300">
        <v>1</v>
      </c>
      <c r="G3300">
        <v>130</v>
      </c>
      <c r="H3300" t="str">
        <f>H3255</f>
        <v>transporte ferroviario</v>
      </c>
      <c r="I3300">
        <v>1</v>
      </c>
      <c r="J3300">
        <v>292</v>
      </c>
      <c r="K3300" s="142" t="str">
        <f>lang!A509</f>
        <v>pintar</v>
      </c>
      <c r="L3300" t="s">
        <v>1516</v>
      </c>
      <c r="M3300">
        <v>4.3869146238268586</v>
      </c>
      <c r="N3300">
        <v>9</v>
      </c>
      <c r="O3300">
        <v>1250</v>
      </c>
      <c r="P3300" s="129" t="s">
        <v>10645</v>
      </c>
    </row>
    <row r="3301" spans="2:16" ht="21" thickBot="1">
      <c r="B3301" s="13">
        <v>121</v>
      </c>
      <c r="H3301" t="str">
        <f>H3256</f>
        <v>Transporte por carretera (excluido el transporte privado)</v>
      </c>
      <c r="I3301">
        <v>2</v>
      </c>
      <c r="J3301">
        <v>294</v>
      </c>
      <c r="K3301" s="142" t="str">
        <f>lang!A510</f>
        <v>tinta de impresión</v>
      </c>
      <c r="L3301" t="s">
        <v>1518</v>
      </c>
      <c r="M3301">
        <v>2.848901449006719</v>
      </c>
      <c r="N3301">
        <v>14</v>
      </c>
      <c r="O3301">
        <v>1259</v>
      </c>
      <c r="P3301" s="129" t="s">
        <v>10646</v>
      </c>
    </row>
    <row r="3302" spans="2:16" ht="21" thickBot="1">
      <c r="B3302" s="13">
        <v>122</v>
      </c>
      <c r="H3302" t="str">
        <f>H3257</f>
        <v>transporte privado</v>
      </c>
      <c r="I3302">
        <v>1</v>
      </c>
      <c r="J3302">
        <v>297</v>
      </c>
      <c r="K3302" s="142" t="str">
        <f>lang!A511</f>
        <v>pesticida</v>
      </c>
      <c r="L3302" t="s">
        <v>1520</v>
      </c>
      <c r="M3302">
        <v>2.6349255860243672</v>
      </c>
      <c r="N3302">
        <v>9</v>
      </c>
      <c r="O3302">
        <v>1273</v>
      </c>
      <c r="P3302" s="129" t="s">
        <v>10647</v>
      </c>
    </row>
    <row r="3303" spans="2:16" ht="18.600000000000001" thickBot="1">
      <c r="B3303" s="13">
        <v>123</v>
      </c>
      <c r="H3303" t="str">
        <f>H3258</f>
        <v>transporte de agua</v>
      </c>
      <c r="I3303">
        <v>2</v>
      </c>
      <c r="J3303">
        <v>299</v>
      </c>
      <c r="K3303" s="142" t="str">
        <f>lang!A512</f>
        <v>Gelatina/Adhesivo</v>
      </c>
      <c r="L3303" t="s">
        <v>1522</v>
      </c>
      <c r="M3303">
        <v>2.5845777175661739</v>
      </c>
      <c r="N3303">
        <v>4</v>
      </c>
      <c r="O3303">
        <v>1282</v>
      </c>
      <c r="P3303" s="129" t="s">
        <v>10648</v>
      </c>
    </row>
    <row r="3304" spans="2:16" ht="21" thickBot="1">
      <c r="B3304" s="13">
        <v>124</v>
      </c>
      <c r="H3304" t="str">
        <f>H3259</f>
        <v>transporte aéreo</v>
      </c>
      <c r="I3304">
        <v>1</v>
      </c>
      <c r="J3304">
        <v>302</v>
      </c>
      <c r="K3304" s="142" t="str">
        <f>lang!A513</f>
        <v>Material fotográfico</v>
      </c>
      <c r="L3304" t="s">
        <v>1524</v>
      </c>
      <c r="M3304">
        <v>2.6743700574275668</v>
      </c>
      <c r="N3304">
        <v>5</v>
      </c>
      <c r="O3304">
        <v>1268</v>
      </c>
      <c r="P3304" s="129" t="s">
        <v>10649</v>
      </c>
    </row>
    <row r="3305" spans="2:16" ht="21" thickBot="1">
      <c r="B3305" s="13">
        <v>125</v>
      </c>
      <c r="H3305" t="str">
        <f>H3262</f>
        <v>Servicios incidentales de transporte</v>
      </c>
      <c r="I3305">
        <v>2</v>
      </c>
      <c r="J3305">
        <v>312</v>
      </c>
      <c r="K3305" s="142" t="str">
        <f>lang!A514</f>
        <v>Otros productos químicos finales</v>
      </c>
      <c r="L3305" t="s">
        <v>1526</v>
      </c>
      <c r="M3305">
        <v>3.2555039257091849</v>
      </c>
      <c r="N3305">
        <v>30</v>
      </c>
      <c r="O3305">
        <v>1286</v>
      </c>
      <c r="P3305" s="129" t="s">
        <v>10650</v>
      </c>
    </row>
    <row r="3306" spans="2:16" ht="21" thickBot="1">
      <c r="B3306" s="13">
        <v>126</v>
      </c>
      <c r="K3306" s="142" t="str">
        <f>lang!A515</f>
        <v>productos derivados del petróleo</v>
      </c>
      <c r="L3306" t="s">
        <v>1527</v>
      </c>
      <c r="M3306">
        <v>2.660687443285449</v>
      </c>
      <c r="N3306">
        <v>32</v>
      </c>
      <c r="O3306">
        <v>1316</v>
      </c>
      <c r="P3306" s="129" t="s">
        <v>10651</v>
      </c>
    </row>
    <row r="3307" spans="2:16" ht="21" thickBot="1">
      <c r="B3307" s="13">
        <v>127</v>
      </c>
      <c r="K3307" s="142" t="str">
        <f>lang!A516</f>
        <v>productos de carbón</v>
      </c>
      <c r="L3307" t="s">
        <v>1528</v>
      </c>
      <c r="M3307">
        <v>20.44604242225202</v>
      </c>
      <c r="N3307">
        <v>8</v>
      </c>
      <c r="O3307">
        <v>1348</v>
      </c>
      <c r="P3307" s="129" t="s">
        <v>10652</v>
      </c>
    </row>
    <row r="3308" spans="2:16" ht="21" thickBot="1">
      <c r="B3308" s="13">
        <v>128</v>
      </c>
      <c r="K3308" s="142" t="str">
        <f>lang!A517</f>
        <v>material de pavimentación</v>
      </c>
      <c r="L3308" t="s">
        <v>1530</v>
      </c>
      <c r="M3308">
        <v>4.7790067303352428</v>
      </c>
      <c r="N3308">
        <v>2</v>
      </c>
      <c r="O3308">
        <v>1356</v>
      </c>
      <c r="P3308" s="129" t="s">
        <v>10653</v>
      </c>
    </row>
    <row r="3309" spans="2:16" ht="21" thickBot="1">
      <c r="B3309" s="13">
        <v>129</v>
      </c>
      <c r="K3309" s="142" t="str">
        <f>lang!A518</f>
        <v>productos de plástico</v>
      </c>
      <c r="L3309" t="s">
        <v>1531</v>
      </c>
      <c r="M3309">
        <v>2.9501771589561629</v>
      </c>
      <c r="N3309">
        <v>52</v>
      </c>
      <c r="O3309">
        <v>1358</v>
      </c>
      <c r="P3309" s="129" t="s">
        <v>10654</v>
      </c>
    </row>
    <row r="3310" spans="2:16" ht="18.600000000000001" thickBot="1">
      <c r="B3310" s="13">
        <v>130</v>
      </c>
      <c r="H3310" t="str">
        <f>H3251</f>
        <v>Finanzas/Seguros</v>
      </c>
      <c r="I3310">
        <v>1</v>
      </c>
      <c r="J3310">
        <v>285</v>
      </c>
      <c r="K3310" s="142" t="str">
        <f>lang!A519</f>
        <v>tubo de neumático</v>
      </c>
      <c r="L3310" t="s">
        <v>1533</v>
      </c>
      <c r="M3310">
        <v>3.691032480534302</v>
      </c>
      <c r="N3310">
        <v>19</v>
      </c>
      <c r="O3310">
        <v>1410</v>
      </c>
      <c r="P3310" s="129" t="s">
        <v>10655</v>
      </c>
    </row>
    <row r="3311" spans="2:16" ht="41.4" thickBot="1">
      <c r="B3311" s="13">
        <v>131</v>
      </c>
      <c r="K3311" s="142" t="str">
        <f>lang!A520</f>
        <v>Otros productos de caucho</v>
      </c>
      <c r="L3311" t="s">
        <v>1535</v>
      </c>
      <c r="M3311">
        <v>2.4765364841854578</v>
      </c>
      <c r="N3311">
        <v>23</v>
      </c>
      <c r="O3311">
        <v>1429</v>
      </c>
      <c r="P3311" s="129" t="s">
        <v>10656</v>
      </c>
    </row>
    <row r="3312" spans="2:16" ht="18.600000000000001" thickBot="1">
      <c r="B3312" s="13">
        <v>132</v>
      </c>
      <c r="K3312" s="142" t="str">
        <f>lang!A521</f>
        <v>calzado de cuero</v>
      </c>
      <c r="L3312" t="s">
        <v>1537</v>
      </c>
      <c r="M3312">
        <v>1.165514927311573</v>
      </c>
      <c r="N3312">
        <v>8</v>
      </c>
      <c r="O3312">
        <v>1452</v>
      </c>
      <c r="P3312" s="129" t="s">
        <v>10657</v>
      </c>
    </row>
    <row r="3313" spans="2:16" ht="21" thickBot="1">
      <c r="B3313" s="13">
        <v>133</v>
      </c>
      <c r="K3313" s="142" t="str">
        <f>lang!A522</f>
        <v>Cuero curtido, productos de cuero, pieles (excepto calzado de cuero)</v>
      </c>
      <c r="L3313" t="s">
        <v>1539</v>
      </c>
      <c r="M3313">
        <v>1.5081977723062461</v>
      </c>
      <c r="N3313">
        <v>27</v>
      </c>
      <c r="O3313">
        <v>1460</v>
      </c>
      <c r="P3313" s="129" t="s">
        <v>10658</v>
      </c>
    </row>
    <row r="3314" spans="2:16" ht="51.6" thickBot="1">
      <c r="B3314" s="13">
        <v>134</v>
      </c>
      <c r="K3314" s="142" t="str">
        <f>lang!A523</f>
        <v>Vidrio plano/vidrio de seguridad</v>
      </c>
      <c r="L3314" t="s">
        <v>1541</v>
      </c>
      <c r="M3314">
        <v>3.9918340962637329</v>
      </c>
      <c r="N3314">
        <v>11</v>
      </c>
      <c r="O3314">
        <v>1487</v>
      </c>
      <c r="P3314" s="129" t="s">
        <v>10659</v>
      </c>
    </row>
    <row r="3315" spans="2:16" ht="21" thickBot="1">
      <c r="B3315" s="13">
        <v>135</v>
      </c>
      <c r="K3315" s="142" t="str">
        <f>lang!A524</f>
        <v>Fibra de vidrio y sus productos</v>
      </c>
      <c r="L3315" t="s">
        <v>1543</v>
      </c>
      <c r="M3315">
        <v>6.3529442387365647</v>
      </c>
      <c r="N3315">
        <v>11</v>
      </c>
      <c r="O3315">
        <v>1498</v>
      </c>
      <c r="P3315" s="129" t="s">
        <v>10660</v>
      </c>
    </row>
    <row r="3316" spans="2:16" ht="82.2" thickBot="1">
      <c r="B3316" s="13">
        <v>136</v>
      </c>
      <c r="K3316" s="142" t="str">
        <f>lang!A525</f>
        <v>Otros productos de vidrio</v>
      </c>
      <c r="L3316" t="s">
        <v>1544</v>
      </c>
      <c r="M3316">
        <v>3.7766033710023001</v>
      </c>
      <c r="N3316">
        <v>21</v>
      </c>
      <c r="O3316">
        <v>1509</v>
      </c>
      <c r="P3316" s="129" t="s">
        <v>10661</v>
      </c>
    </row>
    <row r="3317" spans="2:16" ht="18.600000000000001" thickBot="1">
      <c r="B3317" s="13">
        <v>137</v>
      </c>
      <c r="K3317" s="142" t="str">
        <f>lang!A526</f>
        <v>cemento</v>
      </c>
      <c r="L3317" t="s">
        <v>1545</v>
      </c>
      <c r="M3317">
        <v>108.48619984579599</v>
      </c>
      <c r="N3317">
        <v>6</v>
      </c>
      <c r="O3317">
        <v>1530</v>
      </c>
      <c r="P3317" s="129" t="s">
        <v>10662</v>
      </c>
    </row>
    <row r="3318" spans="2:16" ht="92.4" thickBot="1">
      <c r="B3318" s="13">
        <v>138</v>
      </c>
      <c r="K3318" s="142" t="str">
        <f>lang!A527</f>
        <v>Concreto premezclado</v>
      </c>
      <c r="L3318" t="s">
        <v>1547</v>
      </c>
      <c r="M3318">
        <v>23.730007691688488</v>
      </c>
      <c r="N3318">
        <v>1</v>
      </c>
      <c r="O3318">
        <v>1536</v>
      </c>
      <c r="P3318" s="129" t="s">
        <v>10663</v>
      </c>
    </row>
    <row r="3319" spans="2:16" ht="31.2" thickBot="1">
      <c r="B3319" s="13">
        <v>139</v>
      </c>
      <c r="K3319" s="142" t="str">
        <f>lang!A528</f>
        <v>productos de cemento</v>
      </c>
      <c r="L3319" t="s">
        <v>1549</v>
      </c>
      <c r="M3319">
        <v>8.1588785953301723</v>
      </c>
      <c r="N3319">
        <v>17</v>
      </c>
      <c r="O3319">
        <v>1537</v>
      </c>
      <c r="P3319" s="129" t="s">
        <v>10664</v>
      </c>
    </row>
    <row r="3320" spans="2:16" ht="18.600000000000001" thickBot="1">
      <c r="B3320" s="13">
        <v>140</v>
      </c>
      <c r="K3320" s="142" t="str">
        <f>lang!A529</f>
        <v>cerámica</v>
      </c>
      <c r="L3320" t="s">
        <v>1550</v>
      </c>
      <c r="M3320">
        <v>6.3117906968531514</v>
      </c>
      <c r="N3320">
        <v>29</v>
      </c>
      <c r="O3320">
        <v>1554</v>
      </c>
      <c r="P3320" s="129" t="s">
        <v>10662</v>
      </c>
    </row>
    <row r="3321" spans="2:16" ht="92.4" thickBot="1">
      <c r="B3321" s="13">
        <v>141</v>
      </c>
      <c r="K3321" s="142" t="str">
        <f>lang!A530</f>
        <v>Refractarios</v>
      </c>
      <c r="L3321" t="s">
        <v>1552</v>
      </c>
      <c r="M3321">
        <v>5.6795358736901376</v>
      </c>
      <c r="N3321">
        <v>12</v>
      </c>
      <c r="O3321">
        <v>1583</v>
      </c>
      <c r="P3321" s="129" t="s">
        <v>10665</v>
      </c>
    </row>
    <row r="3322" spans="2:16" ht="18.600000000000001" thickBot="1">
      <c r="B3322" s="13">
        <v>142</v>
      </c>
      <c r="K3322" s="142" t="str">
        <f>lang!A531</f>
        <v>Otros productos de tierra y piedra para la construcción</v>
      </c>
      <c r="L3322" t="s">
        <v>1554</v>
      </c>
      <c r="M3322">
        <v>5.5179084964184257</v>
      </c>
      <c r="N3322">
        <v>9</v>
      </c>
      <c r="O3322">
        <v>1595</v>
      </c>
      <c r="P3322" s="129" t="s">
        <v>10662</v>
      </c>
    </row>
    <row r="3323" spans="2:16" ht="18.600000000000001" thickBot="1">
      <c r="B3323" s="13">
        <v>143</v>
      </c>
      <c r="K3323" s="142" t="str">
        <f>lang!A532</f>
        <v>Productos de carbono/grafito</v>
      </c>
      <c r="L3323" t="s">
        <v>1556</v>
      </c>
      <c r="M3323">
        <v>5.9739071768894618</v>
      </c>
      <c r="N3323">
        <v>8</v>
      </c>
      <c r="O3323">
        <v>1604</v>
      </c>
      <c r="P3323" s="129" t="s">
        <v>10666</v>
      </c>
    </row>
    <row r="3324" spans="2:16" ht="102.6" thickBot="1">
      <c r="B3324" s="13">
        <v>144</v>
      </c>
      <c r="K3324" s="142" t="str">
        <f>lang!A533</f>
        <v>Abrasivo</v>
      </c>
      <c r="L3324" t="s">
        <v>1558</v>
      </c>
      <c r="M3324">
        <v>3.1773461518331869</v>
      </c>
      <c r="N3324">
        <v>7</v>
      </c>
      <c r="O3324">
        <v>1612</v>
      </c>
      <c r="P3324" s="129" t="s">
        <v>10667</v>
      </c>
    </row>
    <row r="3325" spans="2:16" ht="18.600000000000001" thickBot="1">
      <c r="B3325" s="13">
        <v>145</v>
      </c>
      <c r="K3325" s="142" t="str">
        <f>lang!A534</f>
        <v>Otros productos de cerámica, arcilla y piedra</v>
      </c>
      <c r="L3325" t="s">
        <v>1559</v>
      </c>
      <c r="M3325">
        <v>10.548931284119449</v>
      </c>
      <c r="N3325">
        <v>18</v>
      </c>
      <c r="O3325">
        <v>1619</v>
      </c>
      <c r="P3325" s="129" t="s">
        <v>10668</v>
      </c>
    </row>
    <row r="3326" spans="2:16" ht="21" thickBot="1">
      <c r="B3326" s="13">
        <v>146</v>
      </c>
      <c r="K3326" s="142" t="str">
        <f>lang!A535</f>
        <v>arrabio</v>
      </c>
      <c r="L3326" t="s">
        <v>1561</v>
      </c>
      <c r="M3326">
        <v>42.179596306722587</v>
      </c>
      <c r="N3326">
        <v>4</v>
      </c>
      <c r="O3326">
        <v>1637</v>
      </c>
      <c r="P3326" s="129" t="s">
        <v>10669</v>
      </c>
    </row>
    <row r="3327" spans="2:16" ht="21" thickBot="1">
      <c r="B3327" s="13">
        <v>147</v>
      </c>
      <c r="K3327" s="142" t="str">
        <f>lang!A536</f>
        <v>Ferroaleaciones</v>
      </c>
      <c r="L3327" t="s">
        <v>1563</v>
      </c>
      <c r="M3327">
        <v>18.399988498320429</v>
      </c>
      <c r="N3327">
        <v>7</v>
      </c>
      <c r="O3327">
        <v>1641</v>
      </c>
      <c r="P3327" s="129" t="s">
        <v>10670</v>
      </c>
    </row>
    <row r="3328" spans="2:16" ht="21" thickBot="1">
      <c r="B3328" s="13">
        <v>148</v>
      </c>
      <c r="K3328" s="142" t="str">
        <f>lang!A537</f>
        <v>Acero crudo (convertidor)</v>
      </c>
      <c r="L3328" t="s">
        <v>1565</v>
      </c>
      <c r="M3328">
        <v>28.31866734342519</v>
      </c>
      <c r="N3328">
        <v>7</v>
      </c>
      <c r="O3328">
        <v>1648</v>
      </c>
      <c r="P3328" s="129" t="s">
        <v>10669</v>
      </c>
    </row>
    <row r="3329" spans="2:16" ht="18.600000000000001" thickBot="1">
      <c r="B3329" s="13">
        <v>149</v>
      </c>
      <c r="K3329" s="142" t="str">
        <f>lang!A538</f>
        <v>Acero crudo (horno eléctrico)</v>
      </c>
      <c r="L3329" t="s">
        <v>1567</v>
      </c>
      <c r="M3329">
        <v>10.51360519424801</v>
      </c>
      <c r="N3329">
        <v>9</v>
      </c>
      <c r="O3329">
        <v>1655</v>
      </c>
      <c r="P3329" s="129" t="s">
        <v>10671</v>
      </c>
    </row>
    <row r="3330" spans="2:16" ht="18.600000000000001" thickBot="1">
      <c r="B3330" s="13">
        <v>150</v>
      </c>
      <c r="K3330" s="142" t="str">
        <f>lang!A539</f>
        <v>acero laminado en caliente</v>
      </c>
      <c r="L3330" t="s">
        <v>1569</v>
      </c>
      <c r="M3330">
        <v>20.09091809558733</v>
      </c>
      <c r="N3330">
        <v>46</v>
      </c>
      <c r="O3330">
        <v>1664</v>
      </c>
      <c r="P3330" s="129" t="s">
        <v>10672</v>
      </c>
    </row>
    <row r="3331" spans="2:16" ht="18.600000000000001" thickBot="1">
      <c r="B3331" s="13">
        <v>151</v>
      </c>
      <c r="K3331" s="142" t="str">
        <f>lang!A540</f>
        <v>tubo de acero</v>
      </c>
      <c r="L3331" t="s">
        <v>1571</v>
      </c>
      <c r="M3331">
        <v>11.696728666219821</v>
      </c>
      <c r="N3331">
        <v>12</v>
      </c>
      <c r="O3331">
        <v>1710</v>
      </c>
      <c r="P3331" s="129" t="s">
        <v>10673</v>
      </c>
    </row>
    <row r="3332" spans="2:16" ht="18.600000000000001" thickBot="1">
      <c r="B3332" s="13">
        <v>152</v>
      </c>
      <c r="K3332" s="142" t="str">
        <f>lang!A541</f>
        <v>acero acabado en frio</v>
      </c>
      <c r="L3332" t="s">
        <v>1572</v>
      </c>
      <c r="M3332">
        <v>12.42104179066277</v>
      </c>
      <c r="N3332">
        <v>22</v>
      </c>
      <c r="O3332">
        <v>1722</v>
      </c>
      <c r="P3332" s="129" t="s">
        <v>10674</v>
      </c>
    </row>
    <row r="3333" spans="2:16" ht="18.600000000000001" thickBot="1">
      <c r="B3333" s="13">
        <v>153</v>
      </c>
      <c r="K3333" s="142" t="str">
        <f>lang!A542</f>
        <v>acero chapado</v>
      </c>
      <c r="L3333" t="s">
        <v>1574</v>
      </c>
      <c r="M3333">
        <v>9.1691078966052739</v>
      </c>
      <c r="N3333">
        <v>8</v>
      </c>
      <c r="O3333">
        <v>1744</v>
      </c>
      <c r="P3333" s="129" t="s">
        <v>10675</v>
      </c>
    </row>
    <row r="3334" spans="2:16" ht="18.600000000000001" thickBot="1">
      <c r="B3334" s="13">
        <v>154</v>
      </c>
      <c r="K3334" s="142" t="str">
        <f>lang!A543</f>
        <v>fundición y acero forjado</v>
      </c>
      <c r="L3334" t="s">
        <v>1576</v>
      </c>
      <c r="M3334">
        <v>11.67852579530452</v>
      </c>
      <c r="N3334">
        <v>6</v>
      </c>
      <c r="O3334">
        <v>1752</v>
      </c>
      <c r="P3334" s="129" t="s">
        <v>10676</v>
      </c>
    </row>
    <row r="3335" spans="2:16" ht="18.600000000000001" thickBot="1">
      <c r="B3335" s="13">
        <v>155</v>
      </c>
      <c r="K3335" s="142" t="str">
        <f>lang!A544</f>
        <v>tubería de hierro fundido</v>
      </c>
      <c r="L3335" t="s">
        <v>1578</v>
      </c>
      <c r="M3335">
        <v>8.0000290143943182</v>
      </c>
      <c r="N3335">
        <v>2</v>
      </c>
      <c r="O3335">
        <v>1758</v>
      </c>
      <c r="P3335" s="129" t="s">
        <v>10677</v>
      </c>
    </row>
    <row r="3336" spans="2:16" ht="18.600000000000001" thickBot="1">
      <c r="B3336" s="13">
        <v>156</v>
      </c>
      <c r="K3336" s="142" t="str">
        <f>lang!A545</f>
        <v>Productos de hierro fundido/Productos forjados (hierro)</v>
      </c>
      <c r="L3336" t="s">
        <v>1580</v>
      </c>
      <c r="M3336">
        <v>12.746530198146059</v>
      </c>
      <c r="N3336">
        <v>29</v>
      </c>
      <c r="O3336">
        <v>1760</v>
      </c>
      <c r="P3336" s="129" t="s">
        <v>10678</v>
      </c>
    </row>
    <row r="3337" spans="2:16" ht="18.600000000000001" thickBot="1">
      <c r="B3337" s="13">
        <v>157</v>
      </c>
      <c r="K3337" s="142" t="str">
        <f>lang!A546</f>
        <v>Industria de corte longitudinal de cizalla de acero</v>
      </c>
      <c r="L3337" t="s">
        <v>1582</v>
      </c>
      <c r="M3337">
        <v>9.8323140036378227</v>
      </c>
      <c r="N3337">
        <v>2</v>
      </c>
      <c r="O3337">
        <v>1789</v>
      </c>
      <c r="P3337" s="129" t="s">
        <v>10662</v>
      </c>
    </row>
    <row r="3338" spans="2:16" ht="41.4" thickBot="1">
      <c r="B3338" s="13">
        <v>158</v>
      </c>
      <c r="K3338" s="142" t="str">
        <f>lang!A547</f>
        <v>Otros productos de acero</v>
      </c>
      <c r="L3338" t="s">
        <v>1583</v>
      </c>
      <c r="M3338">
        <v>13.313041074871331</v>
      </c>
      <c r="N3338">
        <v>3</v>
      </c>
      <c r="O3338">
        <v>1791</v>
      </c>
      <c r="P3338" s="129" t="s">
        <v>10679</v>
      </c>
    </row>
    <row r="3339" spans="2:16" ht="21" thickBot="1">
      <c r="B3339" s="13">
        <v>159</v>
      </c>
      <c r="K3339" s="142" t="str">
        <f>lang!A548</f>
        <v>cobre</v>
      </c>
      <c r="L3339" t="s">
        <v>1584</v>
      </c>
      <c r="M3339">
        <v>1.8762314599724661</v>
      </c>
      <c r="N3339">
        <v>4</v>
      </c>
      <c r="O3339">
        <v>1794</v>
      </c>
      <c r="P3339" s="129" t="s">
        <v>10680</v>
      </c>
    </row>
    <row r="3340" spans="2:16" ht="31.2" thickBot="1">
      <c r="B3340" s="13">
        <v>160</v>
      </c>
      <c r="K3340" s="142" t="str">
        <f>lang!A549</f>
        <v>Plomo y zinc (incluido el reciclado)</v>
      </c>
      <c r="L3340" t="s">
        <v>1586</v>
      </c>
      <c r="M3340">
        <v>8.533274717265833</v>
      </c>
      <c r="N3340">
        <v>9</v>
      </c>
      <c r="O3340">
        <v>1798</v>
      </c>
      <c r="P3340" s="129" t="s">
        <v>10681</v>
      </c>
    </row>
    <row r="3341" spans="2:16" ht="31.2" thickBot="1">
      <c r="B3341" s="13">
        <v>161</v>
      </c>
      <c r="K3341" s="142" t="str">
        <f>lang!A550</f>
        <v>Aluminio (incluso reciclado)</v>
      </c>
      <c r="L3341" t="s">
        <v>1588</v>
      </c>
      <c r="M3341">
        <v>2.8992942081166979</v>
      </c>
      <c r="N3341">
        <v>5</v>
      </c>
      <c r="O3341">
        <v>1807</v>
      </c>
      <c r="P3341" s="129" t="s">
        <v>10682</v>
      </c>
    </row>
    <row r="3342" spans="2:16" ht="21" thickBot="1">
      <c r="B3342" s="13">
        <v>162</v>
      </c>
      <c r="K3342" s="142" t="str">
        <f>lang!A551</f>
        <v>Otros lingotes de metales no ferrosos</v>
      </c>
      <c r="L3342" t="s">
        <v>1590</v>
      </c>
      <c r="M3342">
        <v>1.523037842920383</v>
      </c>
      <c r="N3342">
        <v>8</v>
      </c>
      <c r="O3342">
        <v>1812</v>
      </c>
      <c r="P3342" s="129" t="s">
        <v>10683</v>
      </c>
    </row>
    <row r="3343" spans="2:16" ht="41.4" thickBot="1">
      <c r="B3343" s="13">
        <v>163</v>
      </c>
      <c r="K3343" s="142" t="str">
        <f>lang!A552</f>
        <v>Alambre/cable eléctrico</v>
      </c>
      <c r="L3343" t="s">
        <v>1592</v>
      </c>
      <c r="M3343">
        <v>2.2702697996860399</v>
      </c>
      <c r="N3343">
        <v>12</v>
      </c>
      <c r="O3343">
        <v>1820</v>
      </c>
      <c r="P3343" s="129" t="s">
        <v>10684</v>
      </c>
    </row>
    <row r="3344" spans="2:16" ht="61.8" thickBot="1">
      <c r="B3344" s="13">
        <v>164</v>
      </c>
      <c r="K3344" s="142" t="str">
        <f>lang!A553</f>
        <v>cable de fibra óptica</v>
      </c>
      <c r="L3344" t="s">
        <v>1594</v>
      </c>
      <c r="M3344">
        <v>3.8986108024691069</v>
      </c>
      <c r="N3344">
        <v>3</v>
      </c>
      <c r="O3344">
        <v>1832</v>
      </c>
      <c r="P3344" s="129" t="s">
        <v>10685</v>
      </c>
    </row>
    <row r="3345" spans="2:16" ht="21" thickBot="1">
      <c r="B3345" s="13">
        <v>165</v>
      </c>
      <c r="K3345" s="142" t="str">
        <f>lang!A554</f>
        <v>Productos de cobre</v>
      </c>
      <c r="L3345" t="s">
        <v>1596</v>
      </c>
      <c r="M3345">
        <v>2.8082817205915962</v>
      </c>
      <c r="N3345">
        <v>12</v>
      </c>
      <c r="O3345">
        <v>1835</v>
      </c>
      <c r="P3345" s="129" t="s">
        <v>10686</v>
      </c>
    </row>
    <row r="3346" spans="2:16" ht="21" thickBot="1">
      <c r="B3346" s="13">
        <v>166</v>
      </c>
      <c r="K3346" s="142" t="str">
        <f>lang!A555</f>
        <v>productos laminados de aluminio</v>
      </c>
      <c r="L3346" t="s">
        <v>1598</v>
      </c>
      <c r="M3346">
        <v>1.955259114261731</v>
      </c>
      <c r="N3346">
        <v>8</v>
      </c>
      <c r="O3346">
        <v>1847</v>
      </c>
      <c r="P3346" s="129" t="s">
        <v>10687</v>
      </c>
    </row>
    <row r="3347" spans="2:16" ht="31.2" thickBot="1">
      <c r="B3347" s="13">
        <v>167</v>
      </c>
      <c r="K3347" s="142" t="str">
        <f>lang!A556</f>
        <v>Materiales de metales no ferrosos</v>
      </c>
      <c r="L3347" t="s">
        <v>1600</v>
      </c>
      <c r="M3347">
        <v>2.5952512549852842</v>
      </c>
      <c r="N3347">
        <v>26</v>
      </c>
      <c r="O3347">
        <v>1855</v>
      </c>
      <c r="P3347" s="129" t="s">
        <v>10688</v>
      </c>
    </row>
    <row r="3348" spans="2:16" ht="21" thickBot="1">
      <c r="B3348" s="13">
        <v>168</v>
      </c>
      <c r="K3348" s="142" t="str">
        <f>lang!A557</f>
        <v>combustible nuclear</v>
      </c>
      <c r="L3348" t="s">
        <v>1602</v>
      </c>
      <c r="M3348">
        <v>1.1520953213485321</v>
      </c>
      <c r="N3348">
        <v>2</v>
      </c>
      <c r="O3348">
        <v>1881</v>
      </c>
      <c r="P3348" s="129" t="s">
        <v>10689</v>
      </c>
    </row>
    <row r="3349" spans="2:16" ht="41.4" thickBot="1">
      <c r="B3349" s="13">
        <v>169</v>
      </c>
      <c r="K3349" s="142" t="str">
        <f>lang!A558</f>
        <v>Otros productos de metales no ferrosos</v>
      </c>
      <c r="L3349" t="s">
        <v>1604</v>
      </c>
      <c r="M3349">
        <v>2.0414323518489228</v>
      </c>
      <c r="N3349">
        <v>13</v>
      </c>
      <c r="O3349">
        <v>1883</v>
      </c>
      <c r="P3349" s="129" t="s">
        <v>10690</v>
      </c>
    </row>
    <row r="3350" spans="2:16" ht="31.2" thickBot="1">
      <c r="B3350" s="13">
        <v>170</v>
      </c>
      <c r="K3350" s="142" t="str">
        <f>lang!A559</f>
        <v>productos metalicos para la construccion</v>
      </c>
      <c r="L3350" t="s">
        <v>1606</v>
      </c>
      <c r="M3350">
        <v>6.2933907689609967</v>
      </c>
      <c r="N3350">
        <v>7</v>
      </c>
      <c r="O3350">
        <v>1896</v>
      </c>
      <c r="P3350" s="129" t="s">
        <v>10691</v>
      </c>
    </row>
    <row r="3351" spans="2:16" ht="18.600000000000001" thickBot="1">
      <c r="B3351" s="13">
        <v>171</v>
      </c>
      <c r="K3351" s="142" t="str">
        <f>lang!A560</f>
        <v>productos metalicos arquitectonicos</v>
      </c>
      <c r="L3351" t="s">
        <v>1608</v>
      </c>
      <c r="M3351">
        <v>3.655691309778021</v>
      </c>
      <c r="N3351">
        <v>12</v>
      </c>
      <c r="O3351">
        <v>1903</v>
      </c>
      <c r="P3351" s="129" t="s">
        <v>10408</v>
      </c>
    </row>
    <row r="3352" spans="2:16" ht="18.600000000000001" thickBot="1">
      <c r="B3352" s="13">
        <v>172</v>
      </c>
      <c r="K3352" s="142" t="str">
        <f>lang!A561</f>
        <v>Equipos de gas/petróleo/equipos de calefacción/cocina</v>
      </c>
      <c r="L3352" t="s">
        <v>1610</v>
      </c>
      <c r="M3352">
        <v>4.1141397598026836</v>
      </c>
      <c r="N3352">
        <v>16</v>
      </c>
      <c r="O3352">
        <v>1915</v>
      </c>
      <c r="P3352" s="129" t="s">
        <v>10409</v>
      </c>
    </row>
    <row r="3353" spans="2:16" ht="21" thickBot="1">
      <c r="B3353" s="13">
        <v>173</v>
      </c>
      <c r="K3353" s="142" t="str">
        <f>lang!A562</f>
        <v>Pernos, tuercas, remaches, resortes</v>
      </c>
      <c r="L3353" t="s">
        <v>1612</v>
      </c>
      <c r="M3353">
        <v>5.0973387931651573</v>
      </c>
      <c r="N3353">
        <v>11</v>
      </c>
      <c r="O3353">
        <v>1931</v>
      </c>
      <c r="P3353" s="129" t="s">
        <v>10410</v>
      </c>
    </row>
    <row r="3354" spans="2:16" ht="31.2" thickBot="1">
      <c r="B3354" s="13">
        <v>174</v>
      </c>
      <c r="K3354" s="142" t="str">
        <f>lang!A563</f>
        <v>Fabricación de envases y latas de metal productos de chapa</v>
      </c>
      <c r="L3354" t="s">
        <v>1614</v>
      </c>
      <c r="M3354">
        <v>4.0866864389688908</v>
      </c>
      <c r="N3354">
        <v>10</v>
      </c>
      <c r="O3354">
        <v>1942</v>
      </c>
      <c r="P3354" s="129" t="s">
        <v>10411</v>
      </c>
    </row>
    <row r="3355" spans="2:16" ht="21" thickBot="1">
      <c r="B3355" s="13">
        <v>175</v>
      </c>
      <c r="K3355" s="142" t="str">
        <f>lang!A564</f>
        <v>Accesorios de fontanería, polvos y productos metálicos, herramientas</v>
      </c>
      <c r="L3355" t="s">
        <v>1616</v>
      </c>
      <c r="M3355">
        <v>3.1182711904410891</v>
      </c>
      <c r="N3355">
        <v>24</v>
      </c>
      <c r="O3355">
        <v>1952</v>
      </c>
      <c r="P3355" s="129" t="s">
        <v>10692</v>
      </c>
    </row>
    <row r="3356" spans="2:16" ht="18.600000000000001" thickBot="1">
      <c r="B3356" s="13">
        <v>176</v>
      </c>
      <c r="K3356" s="142" t="str">
        <f>lang!A565</f>
        <v>Otros productos metálicos</v>
      </c>
      <c r="L3356" t="s">
        <v>1617</v>
      </c>
      <c r="M3356">
        <v>3.773016960555458</v>
      </c>
      <c r="N3356">
        <v>37</v>
      </c>
      <c r="O3356">
        <v>1976</v>
      </c>
      <c r="P3356" s="129" t="s">
        <v>10693</v>
      </c>
    </row>
    <row r="3357" spans="2:16" ht="31.2" thickBot="1">
      <c r="B3357" s="13">
        <v>177</v>
      </c>
      <c r="K3357" s="142" t="str">
        <f>lang!A566</f>
        <v>caldera</v>
      </c>
      <c r="L3357" t="s">
        <v>1619</v>
      </c>
      <c r="M3357">
        <v>1.9040920248776001</v>
      </c>
      <c r="N3357">
        <v>5</v>
      </c>
      <c r="O3357">
        <v>2013</v>
      </c>
      <c r="P3357" s="129" t="s">
        <v>10694</v>
      </c>
    </row>
    <row r="3358" spans="2:16" ht="51.6" thickBot="1">
      <c r="B3358" s="13">
        <v>178</v>
      </c>
      <c r="K3358" s="142" t="str">
        <f>lang!A567</f>
        <v>turbina</v>
      </c>
      <c r="L3358" t="s">
        <v>1621</v>
      </c>
      <c r="M3358">
        <v>3.224895311085946</v>
      </c>
      <c r="N3358">
        <v>4</v>
      </c>
      <c r="O3358">
        <v>2018</v>
      </c>
      <c r="P3358" s="129" t="s">
        <v>10695</v>
      </c>
    </row>
    <row r="3359" spans="2:16" ht="21" thickBot="1">
      <c r="B3359" s="13">
        <v>179</v>
      </c>
      <c r="K3359" s="142" t="str">
        <f>lang!A568</f>
        <v>fuerza motriz</v>
      </c>
      <c r="L3359" t="s">
        <v>1623</v>
      </c>
      <c r="M3359">
        <v>2.7869193246592201</v>
      </c>
      <c r="N3359">
        <v>12</v>
      </c>
      <c r="O3359">
        <v>2022</v>
      </c>
      <c r="P3359" s="129" t="s">
        <v>10696</v>
      </c>
    </row>
    <row r="3360" spans="2:16" ht="18.600000000000001" thickBot="1">
      <c r="B3360" s="13">
        <v>180</v>
      </c>
      <c r="K3360" s="142" t="str">
        <f>lang!A569</f>
        <v>bomba/compresor</v>
      </c>
      <c r="L3360" t="s">
        <v>1624</v>
      </c>
      <c r="M3360">
        <v>2.8676106653146811</v>
      </c>
      <c r="N3360">
        <v>22</v>
      </c>
      <c r="O3360">
        <v>2034</v>
      </c>
      <c r="P3360" s="129" t="s">
        <v>10412</v>
      </c>
    </row>
    <row r="3361" spans="2:16" ht="18.600000000000001" thickBot="1">
      <c r="B3361" s="13">
        <v>181</v>
      </c>
      <c r="K3361" s="142" t="str">
        <f>lang!A570</f>
        <v>máquina de manejo de materiales</v>
      </c>
      <c r="L3361" t="s">
        <v>1626</v>
      </c>
      <c r="M3361">
        <v>2.542080952038118</v>
      </c>
      <c r="N3361">
        <v>11</v>
      </c>
      <c r="O3361">
        <v>2056</v>
      </c>
      <c r="P3361" s="129" t="s">
        <v>10697</v>
      </c>
    </row>
    <row r="3362" spans="2:16" ht="21" thickBot="1">
      <c r="B3362" s="13">
        <v>182</v>
      </c>
      <c r="K3362" s="142" t="str">
        <f>lang!A571</f>
        <v>Refrigerador/dispositivo de ajuste de temperatura y humedad</v>
      </c>
      <c r="L3362" t="s">
        <v>1628</v>
      </c>
      <c r="M3362">
        <v>21.34935584351064</v>
      </c>
      <c r="N3362">
        <v>20</v>
      </c>
      <c r="O3362">
        <v>2067</v>
      </c>
      <c r="P3362" s="129" t="s">
        <v>10698</v>
      </c>
    </row>
    <row r="3363" spans="2:16" ht="18.600000000000001" thickBot="1">
      <c r="B3363" s="13">
        <v>183</v>
      </c>
      <c r="K3363" s="142" t="str">
        <f>lang!A572</f>
        <v>Llevando</v>
      </c>
      <c r="L3363" t="s">
        <v>1630</v>
      </c>
      <c r="M3363">
        <v>4.7773620158022929</v>
      </c>
      <c r="N3363">
        <v>6</v>
      </c>
      <c r="O3363">
        <v>2087</v>
      </c>
      <c r="P3363" s="129" t="s">
        <v>10699</v>
      </c>
    </row>
    <row r="3364" spans="2:16" ht="21" thickBot="1">
      <c r="B3364" s="13">
        <v>184</v>
      </c>
      <c r="K3364" s="142" t="str">
        <f>lang!A573</f>
        <v>Otras máquinas de uso general</v>
      </c>
      <c r="L3364" t="s">
        <v>1632</v>
      </c>
      <c r="M3364">
        <v>3.0684623577216059</v>
      </c>
      <c r="N3364">
        <v>25</v>
      </c>
      <c r="O3364">
        <v>2093</v>
      </c>
      <c r="P3364" s="129" t="s">
        <v>10700</v>
      </c>
    </row>
    <row r="3365" spans="2:16" ht="18.600000000000001" thickBot="1">
      <c r="B3365" s="13">
        <v>185</v>
      </c>
      <c r="K3365" s="142" t="str">
        <f>lang!A574</f>
        <v>maquinaria de agricultura</v>
      </c>
      <c r="L3365" t="s">
        <v>1634</v>
      </c>
      <c r="M3365">
        <v>2.6974307914668989</v>
      </c>
      <c r="N3365">
        <v>15</v>
      </c>
      <c r="O3365">
        <v>2118</v>
      </c>
      <c r="P3365" s="129" t="s">
        <v>10413</v>
      </c>
    </row>
    <row r="3366" spans="2:16" ht="18.600000000000001" thickBot="1">
      <c r="B3366" s="13">
        <v>186</v>
      </c>
      <c r="K3366" s="142" t="str">
        <f>lang!A575</f>
        <v>Equipos de construcción y minería</v>
      </c>
      <c r="L3366" t="s">
        <v>1636</v>
      </c>
      <c r="M3366">
        <v>2.481389075914131</v>
      </c>
      <c r="N3366">
        <v>25</v>
      </c>
      <c r="O3366">
        <v>2133</v>
      </c>
      <c r="P3366" s="129" t="s">
        <v>10414</v>
      </c>
    </row>
    <row r="3367" spans="2:16" ht="18.600000000000001" thickBot="1">
      <c r="B3367" s="13">
        <v>187</v>
      </c>
      <c r="K3367" s="142" t="str">
        <f>lang!A576</f>
        <v>maquinaria textil</v>
      </c>
      <c r="L3367" t="s">
        <v>1638</v>
      </c>
      <c r="M3367">
        <v>2.3273052548850242</v>
      </c>
      <c r="N3367">
        <v>17</v>
      </c>
      <c r="O3367">
        <v>2158</v>
      </c>
      <c r="P3367" s="129" t="s">
        <v>10415</v>
      </c>
    </row>
    <row r="3368" spans="2:16" ht="18.600000000000001" thickBot="1">
      <c r="B3368" s="13">
        <v>188</v>
      </c>
      <c r="K3368" s="142" t="str">
        <f>lang!A577</f>
        <v>Máquinas industriales relacionadas con la vida</v>
      </c>
      <c r="L3368" t="s">
        <v>1640</v>
      </c>
      <c r="M3368">
        <v>2.5274630109263549</v>
      </c>
      <c r="N3368">
        <v>30</v>
      </c>
      <c r="O3368">
        <v>2175</v>
      </c>
      <c r="P3368" s="129" t="s">
        <v>10701</v>
      </c>
    </row>
    <row r="3369" spans="2:16" ht="21" thickBot="1">
      <c r="B3369" s="13">
        <v>189</v>
      </c>
      <c r="K3369" s="142" t="str">
        <f>lang!A578</f>
        <v>maquinaria quimica</v>
      </c>
      <c r="L3369" t="s">
        <v>1642</v>
      </c>
      <c r="M3369">
        <v>2.200325846093143</v>
      </c>
      <c r="N3369">
        <v>13</v>
      </c>
      <c r="O3369">
        <v>2205</v>
      </c>
      <c r="P3369" s="129" t="s">
        <v>10702</v>
      </c>
    </row>
    <row r="3370" spans="2:16" ht="41.4" thickBot="1">
      <c r="B3370" s="13">
        <v>190</v>
      </c>
      <c r="K3370" s="142" t="str">
        <f>lang!A579</f>
        <v>Equipos de fundición/Maquinaria de procesamiento de plástico</v>
      </c>
      <c r="L3370" t="s">
        <v>1644</v>
      </c>
      <c r="M3370">
        <v>2.3995875343661499</v>
      </c>
      <c r="N3370">
        <v>10</v>
      </c>
      <c r="O3370">
        <v>2218</v>
      </c>
      <c r="P3370" s="129" t="s">
        <v>10703</v>
      </c>
    </row>
    <row r="3371" spans="2:16" ht="21" thickBot="1">
      <c r="B3371" s="13">
        <v>191</v>
      </c>
      <c r="K3371" s="142" t="str">
        <f>lang!A580</f>
        <v>maquinas herramientas metalicas</v>
      </c>
      <c r="L3371" t="s">
        <v>1646</v>
      </c>
      <c r="M3371">
        <v>2.471829052921056</v>
      </c>
      <c r="N3371">
        <v>12</v>
      </c>
      <c r="O3371">
        <v>2228</v>
      </c>
      <c r="P3371" s="129" t="s">
        <v>10704</v>
      </c>
    </row>
    <row r="3372" spans="2:16" ht="21" thickBot="1">
      <c r="B3372" s="13">
        <v>192</v>
      </c>
      <c r="K3372" s="142" t="str">
        <f>lang!A581</f>
        <v>maquinaria metalúrgica</v>
      </c>
      <c r="L3372" t="s">
        <v>1648</v>
      </c>
      <c r="M3372">
        <v>2.6955914761825279</v>
      </c>
      <c r="N3372">
        <v>13</v>
      </c>
      <c r="O3372">
        <v>2240</v>
      </c>
      <c r="P3372" s="129" t="s">
        <v>10705</v>
      </c>
    </row>
    <row r="3373" spans="2:16" ht="18.600000000000001" thickBot="1">
      <c r="B3373" s="13">
        <v>193</v>
      </c>
      <c r="K3373" s="142" t="str">
        <f>lang!A582</f>
        <v>Herramientas de máquina</v>
      </c>
      <c r="L3373" t="s">
        <v>1650</v>
      </c>
      <c r="M3373">
        <v>3.0009861018900179</v>
      </c>
      <c r="N3373">
        <v>8</v>
      </c>
      <c r="O3373">
        <v>2253</v>
      </c>
      <c r="P3373" s="129" t="s">
        <v>10706</v>
      </c>
    </row>
    <row r="3374" spans="2:16" ht="51.6" thickBot="1">
      <c r="B3374" s="13">
        <v>194</v>
      </c>
      <c r="K3374" s="142" t="str">
        <f>lang!A583</f>
        <v>Equipos de fabricación de semiconductores.</v>
      </c>
      <c r="L3374" t="s">
        <v>1652</v>
      </c>
      <c r="M3374">
        <v>1.756590681806468</v>
      </c>
      <c r="N3374">
        <v>7</v>
      </c>
      <c r="O3374">
        <v>2261</v>
      </c>
      <c r="P3374" s="129" t="s">
        <v>10707</v>
      </c>
    </row>
    <row r="3375" spans="2:16" ht="18.600000000000001" thickBot="1">
      <c r="B3375" s="13">
        <v>195</v>
      </c>
      <c r="K3375" s="142" t="str">
        <f>lang!A584</f>
        <v>Moho</v>
      </c>
      <c r="L3375" t="s">
        <v>1654</v>
      </c>
      <c r="M3375">
        <v>2.8921785320873412</v>
      </c>
      <c r="N3375">
        <v>8</v>
      </c>
      <c r="O3375">
        <v>2268</v>
      </c>
      <c r="P3375" s="129" t="s">
        <v>10708</v>
      </c>
    </row>
    <row r="3376" spans="2:16" ht="21" thickBot="1">
      <c r="B3376" s="13">
        <v>196</v>
      </c>
      <c r="K3376" s="142" t="str">
        <f>lang!A585</f>
        <v>Equipos de vacío/Equipos de vacío</v>
      </c>
      <c r="L3376" t="s">
        <v>1656</v>
      </c>
      <c r="M3376">
        <v>4.0199859615212024</v>
      </c>
      <c r="N3376">
        <v>4</v>
      </c>
      <c r="O3376">
        <v>2276</v>
      </c>
      <c r="P3376" s="129" t="s">
        <v>10709</v>
      </c>
    </row>
    <row r="3377" spans="2:16" ht="18.600000000000001" thickBot="1">
      <c r="B3377" s="13">
        <v>197</v>
      </c>
      <c r="K3377" s="142" t="str">
        <f>lang!A586</f>
        <v>robot</v>
      </c>
      <c r="L3377" t="s">
        <v>1658</v>
      </c>
      <c r="M3377">
        <v>2.1386461554124718</v>
      </c>
      <c r="N3377">
        <v>4</v>
      </c>
      <c r="O3377">
        <v>2280</v>
      </c>
      <c r="P3377" s="129" t="s">
        <v>10710</v>
      </c>
    </row>
    <row r="3378" spans="2:16" ht="18.600000000000001" thickBot="1">
      <c r="B3378" s="13">
        <v>198</v>
      </c>
      <c r="K3378" s="142" t="str">
        <f>lang!A587</f>
        <v>Otras máquinas de producción</v>
      </c>
      <c r="L3378" t="s">
        <v>1660</v>
      </c>
      <c r="M3378">
        <v>2.7840599067705578</v>
      </c>
      <c r="N3378">
        <v>5</v>
      </c>
      <c r="O3378">
        <v>2284</v>
      </c>
      <c r="P3378" s="129" t="s">
        <v>10711</v>
      </c>
    </row>
    <row r="3379" spans="2:16" ht="21" thickBot="1">
      <c r="B3379" s="13">
        <v>199</v>
      </c>
      <c r="K3379" s="142" t="str">
        <f>lang!A588</f>
        <v>copiador</v>
      </c>
      <c r="L3379" t="s">
        <v>1662</v>
      </c>
      <c r="M3379">
        <v>1.620025441431965</v>
      </c>
      <c r="N3379">
        <v>5</v>
      </c>
      <c r="O3379">
        <v>2289</v>
      </c>
      <c r="P3379" s="129" t="s">
        <v>10712</v>
      </c>
    </row>
    <row r="3380" spans="2:16" ht="18.600000000000001" thickBot="1">
      <c r="B3380" s="13">
        <v>200</v>
      </c>
      <c r="K3380" s="142" t="str">
        <f>lang!A589</f>
        <v>Otras máquinas de oficina</v>
      </c>
      <c r="L3380" t="s">
        <v>1664</v>
      </c>
      <c r="M3380">
        <v>1.627365811542214</v>
      </c>
      <c r="N3380">
        <v>4</v>
      </c>
      <c r="O3380">
        <v>2294</v>
      </c>
      <c r="P3380" s="129" t="s">
        <v>10713</v>
      </c>
    </row>
    <row r="3381" spans="2:16" ht="18.600000000000001" thickBot="1">
      <c r="B3381" s="13">
        <v>201</v>
      </c>
      <c r="K3381" s="142" t="str">
        <f>lang!A590</f>
        <v>Equipos de servicio y entretenimiento.</v>
      </c>
      <c r="L3381" t="s">
        <v>1666</v>
      </c>
      <c r="M3381">
        <v>2.312599738379876</v>
      </c>
      <c r="N3381">
        <v>20</v>
      </c>
      <c r="O3381">
        <v>2298</v>
      </c>
      <c r="P3381" s="129" t="s">
        <v>10714</v>
      </c>
    </row>
    <row r="3382" spans="2:16" ht="18.600000000000001" thickBot="1">
      <c r="B3382" s="13">
        <v>202</v>
      </c>
      <c r="K3382" s="142" t="str">
        <f>lang!A591</f>
        <v>Equipo de medición</v>
      </c>
      <c r="L3382" t="s">
        <v>1668</v>
      </c>
      <c r="M3382">
        <v>1.3166294483134089</v>
      </c>
      <c r="N3382">
        <v>31</v>
      </c>
      <c r="O3382">
        <v>2318</v>
      </c>
      <c r="P3382" s="129" t="s">
        <v>10416</v>
      </c>
    </row>
    <row r="3383" spans="2:16" ht="18.600000000000001" thickBot="1">
      <c r="B3383" s="13">
        <v>203</v>
      </c>
      <c r="K3383" s="142" t="str">
        <f>lang!A592</f>
        <v>Equipo medico</v>
      </c>
      <c r="L3383" t="s">
        <v>1670</v>
      </c>
      <c r="M3383">
        <v>1.4232915409508331</v>
      </c>
      <c r="N3383">
        <v>9</v>
      </c>
      <c r="O3383">
        <v>2349</v>
      </c>
      <c r="P3383" s="129" t="s">
        <v>10715</v>
      </c>
    </row>
    <row r="3384" spans="2:16" ht="18.600000000000001" thickBot="1">
      <c r="B3384" s="13">
        <v>204</v>
      </c>
      <c r="K3384" s="142" t="str">
        <f>lang!A593</f>
        <v>Óptica/Lente</v>
      </c>
      <c r="L3384" t="s">
        <v>1672</v>
      </c>
      <c r="M3384">
        <v>1.7887183084150819</v>
      </c>
      <c r="N3384">
        <v>13</v>
      </c>
      <c r="O3384">
        <v>2358</v>
      </c>
      <c r="P3384" s="129" t="s">
        <v>10716</v>
      </c>
    </row>
    <row r="3385" spans="2:16" ht="21" thickBot="1">
      <c r="B3385" s="13">
        <v>205</v>
      </c>
      <c r="K3385" s="142" t="str">
        <f>lang!A594</f>
        <v>arma</v>
      </c>
      <c r="L3385" t="s">
        <v>1674</v>
      </c>
      <c r="M3385">
        <v>1.665950718456167</v>
      </c>
      <c r="N3385">
        <v>6</v>
      </c>
      <c r="O3385">
        <v>2371</v>
      </c>
      <c r="P3385" s="129" t="s">
        <v>10717</v>
      </c>
    </row>
    <row r="3386" spans="2:16" ht="18.600000000000001" thickBot="1">
      <c r="B3386" s="13">
        <v>206</v>
      </c>
      <c r="K3386" s="142" t="str">
        <f>lang!A595</f>
        <v>elemento semiconductor</v>
      </c>
      <c r="L3386" t="s">
        <v>1676</v>
      </c>
      <c r="M3386">
        <v>4.5446735609177642</v>
      </c>
      <c r="N3386">
        <v>5</v>
      </c>
      <c r="O3386">
        <v>2377</v>
      </c>
      <c r="P3386" s="129" t="s">
        <v>10417</v>
      </c>
    </row>
    <row r="3387" spans="2:16" ht="18.600000000000001" thickBot="1">
      <c r="B3387" s="13">
        <v>207</v>
      </c>
      <c r="K3387" s="142" t="str">
        <f>lang!A596</f>
        <v>circuito integrado</v>
      </c>
      <c r="L3387" t="s">
        <v>1678</v>
      </c>
      <c r="M3387">
        <v>2.0419167536948222</v>
      </c>
      <c r="N3387">
        <v>16</v>
      </c>
      <c r="O3387">
        <v>2382</v>
      </c>
      <c r="P3387" s="129" t="s">
        <v>10718</v>
      </c>
    </row>
    <row r="3388" spans="2:16" ht="18.600000000000001" thickBot="1">
      <c r="B3388" s="13">
        <v>208</v>
      </c>
      <c r="K3388" s="142" t="str">
        <f>lang!A597</f>
        <v>Panel LCD</v>
      </c>
      <c r="L3388" t="s">
        <v>1680</v>
      </c>
      <c r="M3388">
        <v>2.4650365259553051</v>
      </c>
      <c r="N3388">
        <v>19</v>
      </c>
      <c r="O3388">
        <v>2398</v>
      </c>
      <c r="P3388" s="129" t="s">
        <v>10719</v>
      </c>
    </row>
    <row r="3389" spans="2:16" ht="21" thickBot="1">
      <c r="B3389" s="13">
        <v>209</v>
      </c>
      <c r="K3389" s="142" t="str">
        <f>lang!A598</f>
        <v>panel plano, tubo de electrones</v>
      </c>
      <c r="L3389" t="s">
        <v>1682</v>
      </c>
      <c r="M3389">
        <v>2.329547946855818</v>
      </c>
      <c r="N3389">
        <v>6</v>
      </c>
      <c r="O3389">
        <v>2417</v>
      </c>
      <c r="P3389" s="129" t="s">
        <v>10720</v>
      </c>
    </row>
    <row r="3390" spans="2:16" ht="18.600000000000001" thickBot="1">
      <c r="B3390" s="13">
        <v>210</v>
      </c>
      <c r="K3390" s="142" t="str">
        <f>lang!A599</f>
        <v>medios de grabación</v>
      </c>
      <c r="L3390" t="s">
        <v>1684</v>
      </c>
      <c r="M3390">
        <v>2.40396404822495</v>
      </c>
      <c r="N3390">
        <v>4</v>
      </c>
      <c r="O3390">
        <v>2423</v>
      </c>
      <c r="P3390" s="129" t="s">
        <v>10418</v>
      </c>
    </row>
    <row r="3391" spans="2:16" ht="18.600000000000001" thickBot="1">
      <c r="B3391" s="13">
        <v>211</v>
      </c>
      <c r="K3391" s="142" t="str">
        <f>lang!A600</f>
        <v>circuito electrónico</v>
      </c>
      <c r="L3391" t="s">
        <v>1685</v>
      </c>
      <c r="M3391">
        <v>2.2969096097858501</v>
      </c>
      <c r="N3391">
        <v>7</v>
      </c>
      <c r="O3391">
        <v>2427</v>
      </c>
      <c r="P3391" s="129" t="s">
        <v>10419</v>
      </c>
    </row>
    <row r="3392" spans="2:16" ht="18.600000000000001" thickBot="1">
      <c r="B3392" s="13">
        <v>212</v>
      </c>
      <c r="K3392" s="142" t="str">
        <f>lang!A601</f>
        <v>Otros componentes electrónicos</v>
      </c>
      <c r="L3392" t="s">
        <v>1686</v>
      </c>
      <c r="M3392">
        <v>1.916591096241792</v>
      </c>
      <c r="N3392">
        <v>28</v>
      </c>
      <c r="O3392">
        <v>2434</v>
      </c>
      <c r="P3392" s="129" t="s">
        <v>10721</v>
      </c>
    </row>
    <row r="3393" spans="2:16" ht="18.600000000000001" thickBot="1">
      <c r="B3393" s="13">
        <v>213</v>
      </c>
      <c r="K3393" s="142" t="str">
        <f>lang!A602</f>
        <v>máquina eléctrica rotativa</v>
      </c>
      <c r="L3393" t="s">
        <v>1688</v>
      </c>
      <c r="M3393">
        <v>2.6856475484551292</v>
      </c>
      <c r="N3393">
        <v>22</v>
      </c>
      <c r="O3393">
        <v>2462</v>
      </c>
      <c r="P3393" s="129" t="s">
        <v>10722</v>
      </c>
    </row>
    <row r="3394" spans="2:16" ht="18.600000000000001" thickBot="1">
      <c r="B3394" s="13">
        <v>214</v>
      </c>
      <c r="K3394" s="142" t="str">
        <f>lang!A603</f>
        <v>Transformador/transformador</v>
      </c>
      <c r="L3394" t="s">
        <v>1690</v>
      </c>
      <c r="M3394">
        <v>2.370338921086184</v>
      </c>
      <c r="N3394">
        <v>7</v>
      </c>
      <c r="O3394">
        <v>2484</v>
      </c>
      <c r="P3394" s="129" t="s">
        <v>10723</v>
      </c>
    </row>
    <row r="3395" spans="2:16" ht="18.600000000000001" thickBot="1">
      <c r="B3395" s="13">
        <v>215</v>
      </c>
      <c r="K3395" s="142" t="str">
        <f>lang!A604</f>
        <v>Dispositivo de control de conmutación/tablero de distribución</v>
      </c>
      <c r="L3395" t="s">
        <v>1692</v>
      </c>
      <c r="M3395">
        <v>1.9860315116605101</v>
      </c>
      <c r="N3395">
        <v>11</v>
      </c>
      <c r="O3395">
        <v>2491</v>
      </c>
      <c r="P3395" s="129" t="s">
        <v>10724</v>
      </c>
    </row>
    <row r="3396" spans="2:16" ht="18.600000000000001" thickBot="1">
      <c r="B3396" s="13">
        <v>216</v>
      </c>
      <c r="K3396" s="142" t="str">
        <f>lang!A605</f>
        <v>dispositivo de cableado</v>
      </c>
      <c r="L3396" t="s">
        <v>1694</v>
      </c>
      <c r="M3396">
        <v>1.564248991042372</v>
      </c>
      <c r="N3396">
        <v>5</v>
      </c>
      <c r="O3396">
        <v>2502</v>
      </c>
      <c r="P3396" s="129" t="s">
        <v>10420</v>
      </c>
    </row>
    <row r="3397" spans="2:16" ht="21" thickBot="1">
      <c r="B3397" s="13">
        <v>217</v>
      </c>
      <c r="K3397" s="142" t="str">
        <f>lang!A606</f>
        <v>componentes eléctricos del motor de combustión interna</v>
      </c>
      <c r="L3397" t="s">
        <v>1696</v>
      </c>
      <c r="M3397">
        <v>2.0701726130978488</v>
      </c>
      <c r="N3397">
        <v>5</v>
      </c>
      <c r="O3397">
        <v>2507</v>
      </c>
      <c r="P3397" s="129" t="s">
        <v>10725</v>
      </c>
    </row>
    <row r="3398" spans="2:16" ht="18.600000000000001" thickBot="1">
      <c r="B3398" s="13">
        <v>218</v>
      </c>
      <c r="K3398" s="142" t="str">
        <f>lang!A607</f>
        <v>Otros equipos eléctricos industriales</v>
      </c>
      <c r="L3398" t="s">
        <v>1698</v>
      </c>
      <c r="M3398">
        <v>1.7116954708977481</v>
      </c>
      <c r="N3398">
        <v>11</v>
      </c>
      <c r="O3398">
        <v>2512</v>
      </c>
      <c r="P3398" s="129" t="s">
        <v>10726</v>
      </c>
    </row>
    <row r="3399" spans="2:16" ht="18.600000000000001" thickBot="1">
      <c r="B3399" s="13">
        <v>219</v>
      </c>
      <c r="K3399" s="142" t="str">
        <f>lang!A608</f>
        <v>acondicionador de aire de consumo</v>
      </c>
      <c r="L3399" t="s">
        <v>1700</v>
      </c>
      <c r="M3399">
        <v>2.2069221410631359</v>
      </c>
      <c r="N3399">
        <v>8</v>
      </c>
      <c r="O3399">
        <v>2523</v>
      </c>
      <c r="P3399" s="129" t="s">
        <v>10421</v>
      </c>
    </row>
    <row r="3400" spans="2:16" ht="18.600000000000001" thickBot="1">
      <c r="B3400" s="13">
        <v>220</v>
      </c>
      <c r="K3400" s="142" t="str">
        <f>lang!A609</f>
        <v>Electrodomésticos de consumo (excepto acondicionadores de aire)</v>
      </c>
      <c r="L3400" t="s">
        <v>1702</v>
      </c>
      <c r="M3400">
        <v>2.0768284618324202</v>
      </c>
      <c r="N3400">
        <v>27</v>
      </c>
      <c r="O3400">
        <v>2531</v>
      </c>
      <c r="P3400" s="129" t="s">
        <v>10727</v>
      </c>
    </row>
    <row r="3401" spans="2:16" ht="18.600000000000001" thickBot="1">
      <c r="B3401" s="13">
        <v>221</v>
      </c>
      <c r="K3401" s="142" t="str">
        <f>lang!A610</f>
        <v>Equipo de aplicación electrónica</v>
      </c>
      <c r="L3401" t="s">
        <v>1704</v>
      </c>
      <c r="M3401">
        <v>1.1122274694127641</v>
      </c>
      <c r="N3401">
        <v>18</v>
      </c>
      <c r="O3401">
        <v>2558</v>
      </c>
      <c r="P3401" s="129" t="s">
        <v>10728</v>
      </c>
    </row>
    <row r="3402" spans="2:16" ht="21" thickBot="1">
      <c r="B3402" s="13">
        <v>222</v>
      </c>
      <c r="K3402" s="142" t="str">
        <f>lang!A611</f>
        <v>instrumento de medida electrico</v>
      </c>
      <c r="L3402" t="s">
        <v>1706</v>
      </c>
      <c r="M3402">
        <v>1.1383910345941759</v>
      </c>
      <c r="N3402">
        <v>10</v>
      </c>
      <c r="O3402">
        <v>2576</v>
      </c>
      <c r="P3402" s="129" t="s">
        <v>10729</v>
      </c>
    </row>
    <row r="3403" spans="2:16" ht="18.600000000000001" thickBot="1">
      <c r="B3403" s="13">
        <v>223</v>
      </c>
      <c r="K3403" s="142" t="str">
        <f>lang!A612</f>
        <v>bombillas</v>
      </c>
      <c r="L3403" t="s">
        <v>1708</v>
      </c>
      <c r="M3403">
        <v>1.6653202541272361</v>
      </c>
      <c r="N3403">
        <v>13</v>
      </c>
      <c r="O3403">
        <v>2586</v>
      </c>
      <c r="P3403" s="129" t="s">
        <v>10730</v>
      </c>
    </row>
    <row r="3404" spans="2:16" ht="21" thickBot="1">
      <c r="B3404" s="13">
        <v>224</v>
      </c>
      <c r="K3404" s="142" t="str">
        <f>lang!A613</f>
        <v>accesorios de iluminación eléctrica</v>
      </c>
      <c r="L3404" t="s">
        <v>1710</v>
      </c>
      <c r="M3404">
        <v>1.795629090719685</v>
      </c>
      <c r="N3404">
        <v>11</v>
      </c>
      <c r="O3404">
        <v>2599</v>
      </c>
      <c r="P3404" s="129" t="s">
        <v>10731</v>
      </c>
    </row>
    <row r="3405" spans="2:16" ht="21" thickBot="1">
      <c r="B3405" s="13">
        <v>225</v>
      </c>
      <c r="K3405" s="142" t="str">
        <f>lang!A614</f>
        <v>batería</v>
      </c>
      <c r="L3405" t="s">
        <v>1712</v>
      </c>
      <c r="M3405">
        <v>2.6509362837951018</v>
      </c>
      <c r="N3405">
        <v>14</v>
      </c>
      <c r="O3405">
        <v>2610</v>
      </c>
      <c r="P3405" s="129" t="s">
        <v>10732</v>
      </c>
    </row>
    <row r="3406" spans="2:16" ht="21" thickBot="1">
      <c r="B3406" s="13">
        <v>226</v>
      </c>
      <c r="K3406" s="142" t="str">
        <f>lang!A615</f>
        <v>Otros equipos eléctricos</v>
      </c>
      <c r="L3406" t="s">
        <v>1714</v>
      </c>
      <c r="M3406">
        <v>1.617811348295811</v>
      </c>
      <c r="N3406">
        <v>4</v>
      </c>
      <c r="O3406">
        <v>2624</v>
      </c>
      <c r="P3406" s="129" t="s">
        <v>10733</v>
      </c>
    </row>
    <row r="3407" spans="2:16" ht="18.600000000000001" thickBot="1">
      <c r="B3407" s="13">
        <v>227</v>
      </c>
      <c r="K3407" s="142" t="str">
        <f>lang!A616</f>
        <v>Equipos de telecomunicaciones por cable</v>
      </c>
      <c r="L3407" t="s">
        <v>1716</v>
      </c>
      <c r="M3407">
        <v>1.3842464556947049</v>
      </c>
      <c r="N3407">
        <v>11</v>
      </c>
      <c r="O3407">
        <v>2647</v>
      </c>
      <c r="P3407" s="129" t="s">
        <v>10734</v>
      </c>
    </row>
    <row r="3408" spans="2:16" ht="18.600000000000001" thickBot="1">
      <c r="B3408" s="13">
        <v>228</v>
      </c>
      <c r="K3408" s="142" t="str">
        <f>lang!A617</f>
        <v>teléfono móvil</v>
      </c>
      <c r="L3408" t="s">
        <v>1718</v>
      </c>
      <c r="M3408">
        <v>1.200485720115235</v>
      </c>
      <c r="N3408">
        <v>3</v>
      </c>
      <c r="O3408">
        <v>2658</v>
      </c>
      <c r="P3408" s="129" t="s">
        <v>10735</v>
      </c>
    </row>
    <row r="3409" spans="2:16" ht="18.600000000000001" thickBot="1">
      <c r="B3409" s="13">
        <v>229</v>
      </c>
      <c r="K3409" s="142" t="str">
        <f>lang!A618</f>
        <v>Equipos de telecomunicaciones inalámbricas (excepto teléfonos móviles)</v>
      </c>
      <c r="L3409" t="s">
        <v>1720</v>
      </c>
      <c r="M3409">
        <v>1.332425845291703</v>
      </c>
      <c r="N3409">
        <v>7</v>
      </c>
      <c r="O3409">
        <v>2661</v>
      </c>
      <c r="P3409" s="129" t="s">
        <v>10736</v>
      </c>
    </row>
    <row r="3410" spans="2:16" ht="18.600000000000001" thickBot="1">
      <c r="B3410" s="13">
        <v>230</v>
      </c>
      <c r="K3410" s="142" t="str">
        <f>lang!A619</f>
        <v>receptores de radio y television</v>
      </c>
      <c r="L3410" t="s">
        <v>1722</v>
      </c>
      <c r="M3410">
        <v>1.416666178221766</v>
      </c>
      <c r="N3410">
        <v>3</v>
      </c>
      <c r="O3410">
        <v>2644</v>
      </c>
      <c r="P3410" s="129" t="s">
        <v>10737</v>
      </c>
    </row>
    <row r="3411" spans="2:16" ht="21" thickBot="1">
      <c r="B3411" s="13">
        <v>231</v>
      </c>
      <c r="K3411" s="142" t="str">
        <f>lang!A620</f>
        <v>Otros equipos de telecomunicaciones</v>
      </c>
      <c r="L3411" t="s">
        <v>1724</v>
      </c>
      <c r="M3411">
        <v>1.147298292791189</v>
      </c>
      <c r="N3411">
        <v>7</v>
      </c>
      <c r="O3411">
        <v>2668</v>
      </c>
      <c r="P3411" s="129" t="s">
        <v>10738</v>
      </c>
    </row>
    <row r="3412" spans="2:16" ht="18.600000000000001" thickBot="1">
      <c r="B3412" s="13">
        <v>232</v>
      </c>
      <c r="K3412" s="142" t="str">
        <f>lang!A621</f>
        <v>Equipo de video/cámara digital</v>
      </c>
      <c r="L3412" t="s">
        <v>1726</v>
      </c>
      <c r="M3412">
        <v>1.413285744266175</v>
      </c>
      <c r="N3412">
        <v>8</v>
      </c>
      <c r="O3412">
        <v>2628</v>
      </c>
      <c r="P3412" s="129" t="s">
        <v>10739</v>
      </c>
    </row>
    <row r="3413" spans="2:16" ht="18.600000000000001" thickBot="1">
      <c r="B3413" s="13">
        <v>233</v>
      </c>
      <c r="K3413" s="142" t="str">
        <f>lang!A622</f>
        <v>equipo electroacústico</v>
      </c>
      <c r="L3413" t="s">
        <v>1728</v>
      </c>
      <c r="M3413">
        <v>1.4335213714867641</v>
      </c>
      <c r="N3413">
        <v>8</v>
      </c>
      <c r="O3413">
        <v>2636</v>
      </c>
      <c r="P3413" s="129" t="s">
        <v>10740</v>
      </c>
    </row>
    <row r="3414" spans="2:16" ht="21" thickBot="1">
      <c r="B3414" s="13">
        <v>234</v>
      </c>
      <c r="K3414" s="142" t="str">
        <f>lang!A623</f>
        <v>Computadora personal</v>
      </c>
      <c r="L3414" t="s">
        <v>1730</v>
      </c>
      <c r="M3414">
        <v>1.140978588470442</v>
      </c>
      <c r="N3414">
        <v>3</v>
      </c>
      <c r="O3414">
        <v>2674</v>
      </c>
      <c r="P3414" s="129" t="s">
        <v>10741</v>
      </c>
    </row>
    <row r="3415" spans="2:16" ht="18.600000000000001" thickBot="1">
      <c r="B3415" s="13">
        <v>235</v>
      </c>
      <c r="K3415" s="142" t="str">
        <f>lang!A624</f>
        <v>Cuerpo de computadora (excluyendo computadoras personales)</v>
      </c>
      <c r="L3415" t="s">
        <v>1732</v>
      </c>
      <c r="M3415">
        <v>1.039196606251664</v>
      </c>
      <c r="N3415">
        <v>4</v>
      </c>
      <c r="O3415">
        <v>2677</v>
      </c>
      <c r="P3415" s="129" t="s">
        <v>10422</v>
      </c>
    </row>
    <row r="3416" spans="2:16" ht="18.600000000000001" thickBot="1">
      <c r="B3416" s="13">
        <v>236</v>
      </c>
      <c r="K3416" s="142" t="str">
        <f>lang!A625</f>
        <v>Accesorio de computadora electrónica</v>
      </c>
      <c r="L3416" t="s">
        <v>1734</v>
      </c>
      <c r="M3416">
        <v>1.366246368927341</v>
      </c>
      <c r="N3416">
        <v>15</v>
      </c>
      <c r="O3416">
        <v>2681</v>
      </c>
      <c r="P3416" s="129" t="s">
        <v>10742</v>
      </c>
    </row>
    <row r="3417" spans="2:16" ht="21" thickBot="1">
      <c r="B3417" s="13">
        <v>237</v>
      </c>
      <c r="K3417" s="142" t="str">
        <f>lang!A626</f>
        <v>coche de pasajeros</v>
      </c>
      <c r="L3417" t="s">
        <v>1735</v>
      </c>
      <c r="M3417">
        <v>2.422665830109394</v>
      </c>
      <c r="N3417">
        <v>4</v>
      </c>
      <c r="O3417">
        <v>2696</v>
      </c>
      <c r="P3417" s="129" t="s">
        <v>10743</v>
      </c>
    </row>
    <row r="3418" spans="2:16" ht="18.600000000000001" thickBot="1">
      <c r="B3418" s="13">
        <v>238</v>
      </c>
      <c r="K3418" s="142" t="str">
        <f>lang!A627</f>
        <v>Camiones, autobuses y otros automóviles</v>
      </c>
      <c r="L3418" t="s">
        <v>1737</v>
      </c>
      <c r="M3418">
        <v>2.737368652142699</v>
      </c>
      <c r="N3418">
        <v>20</v>
      </c>
      <c r="O3418">
        <v>2700</v>
      </c>
      <c r="P3418" s="129" t="s">
        <v>10744</v>
      </c>
    </row>
    <row r="3419" spans="2:16" ht="18.600000000000001" thickBot="1">
      <c r="B3419" s="13">
        <v>239</v>
      </c>
      <c r="K3419" s="142" t="str">
        <f>lang!A628</f>
        <v>vehículo de dos ruedas</v>
      </c>
      <c r="L3419" t="s">
        <v>1739</v>
      </c>
      <c r="M3419">
        <v>2.0177963320554699</v>
      </c>
      <c r="N3419">
        <v>5</v>
      </c>
      <c r="O3419">
        <v>2720</v>
      </c>
      <c r="P3419" s="129" t="s">
        <v>10745</v>
      </c>
    </row>
    <row r="3420" spans="2:16" ht="18.600000000000001" thickBot="1">
      <c r="B3420" s="13">
        <v>240</v>
      </c>
      <c r="K3420" s="142" t="str">
        <f>lang!A629</f>
        <v>motor de combustión interna automotriz</v>
      </c>
      <c r="L3420" t="s">
        <v>1741</v>
      </c>
      <c r="M3420">
        <v>2.5800492195409799</v>
      </c>
      <c r="N3420">
        <v>5</v>
      </c>
      <c r="O3420">
        <v>2725</v>
      </c>
      <c r="P3420" s="129" t="s">
        <v>10746</v>
      </c>
    </row>
    <row r="3421" spans="2:16" ht="21" thickBot="1">
      <c r="B3421" s="13">
        <v>241</v>
      </c>
      <c r="K3421" s="142" t="str">
        <f>lang!A630</f>
        <v>Autopartes</v>
      </c>
      <c r="L3421" t="s">
        <v>1743</v>
      </c>
      <c r="M3421">
        <v>2.3939041806028021</v>
      </c>
      <c r="N3421">
        <v>10</v>
      </c>
      <c r="O3421">
        <v>2730</v>
      </c>
      <c r="P3421" s="129" t="s">
        <v>10747</v>
      </c>
    </row>
    <row r="3422" spans="2:16" ht="31.2" thickBot="1">
      <c r="B3422" s="13">
        <v>242</v>
      </c>
      <c r="K3422" s="142" t="str">
        <f>lang!A631</f>
        <v>barco de acero</v>
      </c>
      <c r="L3422" t="s">
        <v>1745</v>
      </c>
      <c r="M3422">
        <v>5.3487004231974709</v>
      </c>
      <c r="N3422">
        <v>10</v>
      </c>
      <c r="O3422">
        <v>2740</v>
      </c>
      <c r="P3422" s="129" t="s">
        <v>10748</v>
      </c>
    </row>
    <row r="3423" spans="2:16" ht="18.600000000000001" thickBot="1">
      <c r="B3423" s="13">
        <v>243</v>
      </c>
      <c r="K3423" s="142" t="str">
        <f>lang!A632</f>
        <v>Otros buques</v>
      </c>
      <c r="L3423" t="s">
        <v>1747</v>
      </c>
      <c r="M3423">
        <v>2.349713467036354</v>
      </c>
      <c r="N3423">
        <v>5</v>
      </c>
      <c r="O3423">
        <v>2750</v>
      </c>
      <c r="P3423" s="129" t="s">
        <v>10423</v>
      </c>
    </row>
    <row r="3424" spans="2:16" ht="18.600000000000001" thickBot="1">
      <c r="B3424" s="13">
        <v>244</v>
      </c>
      <c r="K3424" s="142" t="str">
        <f>lang!A633</f>
        <v>motor de combustión interna marino</v>
      </c>
      <c r="L3424" t="s">
        <v>1749</v>
      </c>
      <c r="M3424">
        <v>3.750242788844488</v>
      </c>
      <c r="N3424">
        <v>6</v>
      </c>
      <c r="O3424">
        <v>2755</v>
      </c>
      <c r="P3424" s="129" t="s">
        <v>10749</v>
      </c>
    </row>
    <row r="3425" spans="2:16" ht="31.2" thickBot="1">
      <c r="B3425" s="13">
        <v>245</v>
      </c>
      <c r="K3425" s="142" t="str">
        <f>lang!A634</f>
        <v>reparación de barcos</v>
      </c>
      <c r="L3425" t="s">
        <v>1751</v>
      </c>
      <c r="M3425">
        <v>2.754161755810757</v>
      </c>
      <c r="N3425">
        <v>3</v>
      </c>
      <c r="O3425">
        <v>2761</v>
      </c>
      <c r="P3425" s="129" t="s">
        <v>10750</v>
      </c>
    </row>
    <row r="3426" spans="2:16" ht="31.2" thickBot="1">
      <c r="B3426" s="13">
        <v>246</v>
      </c>
      <c r="K3426" s="142" t="str">
        <f>lang!A635</f>
        <v>vagón de ferrocarril</v>
      </c>
      <c r="L3426" t="s">
        <v>1753</v>
      </c>
      <c r="M3426">
        <v>3.29153761557588</v>
      </c>
      <c r="N3426">
        <v>8</v>
      </c>
      <c r="O3426">
        <v>2764</v>
      </c>
      <c r="P3426" s="129" t="s">
        <v>10751</v>
      </c>
    </row>
    <row r="3427" spans="2:16" ht="18.600000000000001" thickBot="1">
      <c r="B3427" s="13">
        <v>247</v>
      </c>
      <c r="K3427" s="142" t="str">
        <f>lang!A636</f>
        <v>reparación de vagones de ferrocarril</v>
      </c>
      <c r="L3427" t="s">
        <v>1755</v>
      </c>
      <c r="M3427">
        <v>3.4355280743729431</v>
      </c>
      <c r="N3427">
        <v>2</v>
      </c>
      <c r="O3427">
        <v>2772</v>
      </c>
      <c r="P3427" s="129" t="s">
        <v>10752</v>
      </c>
    </row>
    <row r="3428" spans="2:16" ht="18.600000000000001" thickBot="1">
      <c r="B3428" s="13">
        <v>248</v>
      </c>
      <c r="K3428" s="142" t="str">
        <f>lang!A637</f>
        <v>aeronave</v>
      </c>
      <c r="L3428" t="s">
        <v>1757</v>
      </c>
      <c r="M3428">
        <v>1.2566372242027559</v>
      </c>
      <c r="N3428">
        <v>11</v>
      </c>
      <c r="O3428">
        <v>2774</v>
      </c>
      <c r="P3428" s="129" t="s">
        <v>10417</v>
      </c>
    </row>
    <row r="3429" spans="2:16" ht="18.600000000000001" thickBot="1">
      <c r="B3429" s="13">
        <v>249</v>
      </c>
      <c r="K3429" s="142" t="str">
        <f>lang!A638</f>
        <v>reparación de aeronaves</v>
      </c>
      <c r="L3429" t="s">
        <v>1759</v>
      </c>
      <c r="M3429">
        <v>0.48490465312910169</v>
      </c>
      <c r="N3429">
        <v>1</v>
      </c>
      <c r="O3429">
        <v>2785</v>
      </c>
      <c r="P3429" s="129" t="s">
        <v>10753</v>
      </c>
    </row>
    <row r="3430" spans="2:16" ht="18.600000000000001" thickBot="1">
      <c r="B3430" s="13">
        <v>250</v>
      </c>
      <c r="K3430" s="142" t="str">
        <f>lang!A639</f>
        <v>bicicleta</v>
      </c>
      <c r="L3430" t="s">
        <v>1761</v>
      </c>
      <c r="M3430">
        <v>2.7152688709372539</v>
      </c>
      <c r="N3430">
        <v>6</v>
      </c>
      <c r="O3430">
        <v>2786</v>
      </c>
      <c r="P3430" s="129" t="s">
        <v>10754</v>
      </c>
    </row>
    <row r="3431" spans="2:16" ht="18.600000000000001" thickBot="1">
      <c r="B3431" s="13">
        <v>251</v>
      </c>
      <c r="K3431" s="142" t="str">
        <f>lang!A640</f>
        <v>Otra maquinaria de transporte</v>
      </c>
      <c r="L3431" t="s">
        <v>1763</v>
      </c>
      <c r="M3431">
        <v>3.2477918251918991</v>
      </c>
      <c r="N3431">
        <v>11</v>
      </c>
      <c r="O3431">
        <v>2792</v>
      </c>
      <c r="P3431" s="129" t="s">
        <v>10755</v>
      </c>
    </row>
    <row r="3432" spans="2:16" ht="18.600000000000001" thickBot="1">
      <c r="B3432" s="13">
        <v>252</v>
      </c>
      <c r="K3432" s="142" t="str">
        <f>lang!A641</f>
        <v>juguete</v>
      </c>
      <c r="L3432" t="s">
        <v>1765</v>
      </c>
      <c r="M3432">
        <v>1.4569356113571961</v>
      </c>
      <c r="N3432">
        <v>14</v>
      </c>
      <c r="O3432">
        <v>2803</v>
      </c>
      <c r="P3432" s="129" t="s">
        <v>10756</v>
      </c>
    </row>
    <row r="3433" spans="2:16" ht="18.600000000000001" thickBot="1">
      <c r="B3433" s="13">
        <v>253</v>
      </c>
      <c r="K3433" s="142" t="str">
        <f>lang!A642</f>
        <v>equipo de ejercicio</v>
      </c>
      <c r="L3433" t="s">
        <v>1767</v>
      </c>
      <c r="M3433">
        <v>2.2751277780074042</v>
      </c>
      <c r="N3433">
        <v>10</v>
      </c>
      <c r="O3433">
        <v>2817</v>
      </c>
      <c r="P3433" s="129" t="s">
        <v>10728</v>
      </c>
    </row>
    <row r="3434" spans="2:16" ht="21" thickBot="1">
      <c r="B3434" s="13">
        <v>254</v>
      </c>
      <c r="K3434" s="142" t="str">
        <f>lang!A643</f>
        <v>bienes personales</v>
      </c>
      <c r="L3434" t="s">
        <v>1769</v>
      </c>
      <c r="M3434">
        <v>1.455957189567598</v>
      </c>
      <c r="N3434">
        <v>19</v>
      </c>
      <c r="O3434">
        <v>2827</v>
      </c>
      <c r="P3434" s="129" t="s">
        <v>10729</v>
      </c>
    </row>
    <row r="3435" spans="2:16" ht="18.600000000000001" thickBot="1">
      <c r="B3435" s="13">
        <v>255</v>
      </c>
      <c r="K3435" s="142" t="str">
        <f>lang!A644</f>
        <v>reloj</v>
      </c>
      <c r="L3435" t="s">
        <v>1771</v>
      </c>
      <c r="M3435">
        <v>1.355163456964724</v>
      </c>
      <c r="N3435">
        <v>7</v>
      </c>
      <c r="O3435">
        <v>2846</v>
      </c>
      <c r="P3435" s="129" t="s">
        <v>10740</v>
      </c>
    </row>
    <row r="3436" spans="2:16" ht="21" thickBot="1">
      <c r="B3436" s="13">
        <v>256</v>
      </c>
      <c r="K3436" s="142" t="str">
        <f>lang!A645</f>
        <v>instrumento</v>
      </c>
      <c r="L3436" t="s">
        <v>1773</v>
      </c>
      <c r="M3436">
        <v>1.564326281314842</v>
      </c>
      <c r="N3436">
        <v>6</v>
      </c>
      <c r="O3436">
        <v>2853</v>
      </c>
      <c r="P3436" s="129" t="s">
        <v>10757</v>
      </c>
    </row>
    <row r="3437" spans="2:16" ht="21" thickBot="1">
      <c r="B3437" s="13">
        <v>257</v>
      </c>
      <c r="K3437" s="142" t="str">
        <f>lang!A646</f>
        <v>Escritura/papelería</v>
      </c>
      <c r="L3437" t="s">
        <v>1775</v>
      </c>
      <c r="M3437">
        <v>1.7596041792198229</v>
      </c>
      <c r="N3437">
        <v>16</v>
      </c>
      <c r="O3437">
        <v>2859</v>
      </c>
      <c r="P3437" s="129" t="s">
        <v>10741</v>
      </c>
    </row>
    <row r="3438" spans="2:16" ht="21" thickBot="1">
      <c r="B3438" s="13">
        <v>258</v>
      </c>
      <c r="K3438" s="142" t="str">
        <f>lang!A647</f>
        <v>Productos procesados ​​de paja y tatami</v>
      </c>
      <c r="L3438" t="s">
        <v>1777</v>
      </c>
      <c r="M3438">
        <v>2.8013326390039022</v>
      </c>
      <c r="N3438">
        <v>5</v>
      </c>
      <c r="O3438">
        <v>2875</v>
      </c>
      <c r="P3438" s="129" t="s">
        <v>10731</v>
      </c>
    </row>
    <row r="3439" spans="2:16" ht="18.600000000000001" thickBot="1">
      <c r="B3439" s="13">
        <v>259</v>
      </c>
      <c r="K3439" s="142" t="str">
        <f>lang!A648</f>
        <v>Grabación de información</v>
      </c>
      <c r="L3439" t="s">
        <v>1779</v>
      </c>
      <c r="M3439">
        <v>1.8208296736576211</v>
      </c>
      <c r="N3439">
        <v>5</v>
      </c>
      <c r="O3439">
        <v>2880</v>
      </c>
      <c r="P3439" s="129" t="s">
        <v>10758</v>
      </c>
    </row>
    <row r="3440" spans="2:16" ht="31.2" thickBot="1">
      <c r="B3440" s="13">
        <v>260</v>
      </c>
      <c r="K3440" s="142" t="str">
        <f>lang!A649</f>
        <v>Otros productos manufacturados</v>
      </c>
      <c r="L3440" t="s">
        <v>1780</v>
      </c>
      <c r="M3440">
        <v>1.816736884117482</v>
      </c>
      <c r="N3440">
        <v>32</v>
      </c>
      <c r="O3440">
        <v>2885</v>
      </c>
      <c r="P3440" s="129" t="s">
        <v>10748</v>
      </c>
    </row>
    <row r="3441" spans="2:16" ht="18.600000000000001" thickBot="1">
      <c r="B3441" s="13">
        <v>261</v>
      </c>
      <c r="K3441" s="142" t="str">
        <f>lang!A650</f>
        <v>Recogida y tratamiento de recursos reciclados</v>
      </c>
      <c r="L3441" t="s">
        <v>1781</v>
      </c>
      <c r="M3441">
        <v>3.2216047813836259</v>
      </c>
      <c r="N3441">
        <v>1</v>
      </c>
      <c r="O3441">
        <v>2917</v>
      </c>
      <c r="P3441" s="129" t="s">
        <v>10759</v>
      </c>
    </row>
    <row r="3442" spans="2:16" ht="18.600000000000001" thickBot="1">
      <c r="B3442" s="13">
        <v>262</v>
      </c>
      <c r="K3442" s="142" t="str">
        <f>lang!A651</f>
        <v>Edificio residencial (construcción de madera)</v>
      </c>
      <c r="L3442" t="s">
        <v>1783</v>
      </c>
      <c r="M3442">
        <v>1.603401694457852</v>
      </c>
      <c r="N3442">
        <v>2</v>
      </c>
      <c r="O3442">
        <v>2918</v>
      </c>
      <c r="P3442" s="129" t="s">
        <v>10423</v>
      </c>
    </row>
    <row r="3443" spans="2:16" ht="18.600000000000001" thickBot="1">
      <c r="B3443" s="13">
        <v>263</v>
      </c>
      <c r="K3443" s="142" t="str">
        <f>lang!A652</f>
        <v>Construcción residencial (construcción que no sea de madera)</v>
      </c>
      <c r="L3443" t="s">
        <v>1785</v>
      </c>
      <c r="M3443">
        <v>2.7647453090360159</v>
      </c>
      <c r="N3443">
        <v>5</v>
      </c>
      <c r="O3443">
        <v>2920</v>
      </c>
      <c r="P3443" s="129" t="s">
        <v>10760</v>
      </c>
    </row>
    <row r="3444" spans="2:16" ht="18.600000000000001" thickBot="1">
      <c r="B3444" s="13">
        <v>264</v>
      </c>
      <c r="K3444" s="142" t="str">
        <f>lang!A653</f>
        <v>Edificio no residencial (construcción de madera)</v>
      </c>
      <c r="L3444" t="s">
        <v>1787</v>
      </c>
      <c r="M3444">
        <v>1.97106165532976</v>
      </c>
      <c r="N3444">
        <v>2</v>
      </c>
      <c r="O3444">
        <v>2925</v>
      </c>
      <c r="P3444" s="129" t="s">
        <v>10424</v>
      </c>
    </row>
    <row r="3445" spans="2:16" ht="18.600000000000001" thickBot="1">
      <c r="B3445" s="13">
        <v>265</v>
      </c>
      <c r="K3445" s="142" t="str">
        <f>lang!A654</f>
        <v>Construcción no residencial (construcción que no sea de madera)</v>
      </c>
      <c r="L3445" t="s">
        <v>1788</v>
      </c>
      <c r="M3445">
        <v>2.6087497875518242</v>
      </c>
      <c r="N3445">
        <v>8</v>
      </c>
      <c r="O3445">
        <v>2927</v>
      </c>
      <c r="P3445" s="129" t="s">
        <v>10425</v>
      </c>
    </row>
    <row r="3446" spans="2:16" ht="18.600000000000001" thickBot="1">
      <c r="B3446" s="13">
        <v>266</v>
      </c>
      <c r="K3446" s="142" t="str">
        <f>lang!A655</f>
        <v>Reparación de construcción</v>
      </c>
      <c r="L3446" t="s">
        <v>1789</v>
      </c>
      <c r="M3446">
        <v>2.3368680493963829</v>
      </c>
      <c r="N3446">
        <v>2</v>
      </c>
      <c r="O3446">
        <v>2935</v>
      </c>
      <c r="P3446" s="129" t="s">
        <v>10749</v>
      </c>
    </row>
    <row r="3447" spans="2:16" ht="18.600000000000001" thickBot="1">
      <c r="B3447" s="13">
        <v>267</v>
      </c>
      <c r="K3447" s="142" t="str">
        <f>lang!A656</f>
        <v>Obras públicas viales</v>
      </c>
      <c r="L3447" t="s">
        <v>1791</v>
      </c>
      <c r="M3447">
        <v>3.1549183124932441</v>
      </c>
      <c r="N3447">
        <v>4</v>
      </c>
      <c r="O3447">
        <v>2937</v>
      </c>
      <c r="P3447" s="129" t="s">
        <v>10417</v>
      </c>
    </row>
    <row r="3448" spans="2:16" ht="18.600000000000001" thickBot="1">
      <c r="B3448" s="13">
        <v>268</v>
      </c>
      <c r="K3448" s="142" t="str">
        <f>lang!A657</f>
        <v>Ríos, alcantarillas y otras obras públicas</v>
      </c>
      <c r="L3448" t="s">
        <v>1793</v>
      </c>
      <c r="M3448">
        <v>2.5708312805865061</v>
      </c>
      <c r="N3448">
        <v>12</v>
      </c>
      <c r="O3448">
        <v>2941</v>
      </c>
      <c r="P3448" s="129" t="s">
        <v>10755</v>
      </c>
    </row>
    <row r="3449" spans="2:16" ht="18.600000000000001" thickBot="1">
      <c r="B3449" s="13">
        <v>269</v>
      </c>
      <c r="K3449" s="142" t="str">
        <f>lang!A658</f>
        <v>Obras públicas relacionadas con la agricultura y la silvicultura</v>
      </c>
      <c r="L3449" t="s">
        <v>1795</v>
      </c>
      <c r="M3449">
        <v>3.4586381607173431</v>
      </c>
      <c r="N3449">
        <v>4</v>
      </c>
      <c r="O3449">
        <v>2953</v>
      </c>
      <c r="P3449" s="129" t="s">
        <v>10756</v>
      </c>
    </row>
    <row r="3450" spans="2:16" ht="18.600000000000001" thickBot="1">
      <c r="B3450" s="13">
        <v>270</v>
      </c>
      <c r="K3450" s="142" t="str">
        <f>lang!A659</f>
        <v>construcción de vías férreas</v>
      </c>
      <c r="L3450" t="s">
        <v>1797</v>
      </c>
      <c r="M3450">
        <v>2.908798462918718</v>
      </c>
      <c r="N3450">
        <v>3</v>
      </c>
      <c r="O3450">
        <v>2957</v>
      </c>
      <c r="P3450" s="129" t="s">
        <v>10761</v>
      </c>
    </row>
    <row r="3451" spans="2:16" ht="18.600000000000001" thickBot="1">
      <c r="B3451" s="13">
        <v>271</v>
      </c>
      <c r="K3451" s="142" t="str">
        <f>lang!A660</f>
        <v>Construcción de instalaciones eléctricas</v>
      </c>
      <c r="L3451" t="s">
        <v>1799</v>
      </c>
      <c r="M3451">
        <v>1.7808665047004291</v>
      </c>
      <c r="N3451">
        <v>1</v>
      </c>
      <c r="O3451">
        <v>2960</v>
      </c>
      <c r="P3451" s="129" t="s">
        <v>10740</v>
      </c>
    </row>
    <row r="3452" spans="2:16" ht="18.600000000000001" thickBot="1">
      <c r="B3452" s="13">
        <v>272</v>
      </c>
      <c r="K3452" s="142" t="str">
        <f>lang!A661</f>
        <v>Construcción de instalaciones de telecomunicaciones</v>
      </c>
      <c r="L3452" t="s">
        <v>1801</v>
      </c>
      <c r="M3452">
        <v>1.2984198370987301</v>
      </c>
      <c r="N3452">
        <v>1</v>
      </c>
      <c r="O3452">
        <v>2961</v>
      </c>
      <c r="P3452" s="129" t="s">
        <v>10762</v>
      </c>
    </row>
    <row r="3453" spans="2:16" ht="21" thickBot="1">
      <c r="B3453" s="13">
        <v>273</v>
      </c>
      <c r="K3453" s="142" t="str">
        <f>lang!A662</f>
        <v>Otras obras de ingeniería civil</v>
      </c>
      <c r="L3453" t="s">
        <v>1802</v>
      </c>
      <c r="M3453">
        <v>3.0356673763113831</v>
      </c>
      <c r="N3453">
        <v>5</v>
      </c>
      <c r="O3453">
        <v>2962</v>
      </c>
      <c r="P3453" s="129" t="s">
        <v>10731</v>
      </c>
    </row>
    <row r="3454" spans="2:16" ht="18.600000000000001" thickBot="1">
      <c r="B3454" s="13">
        <v>274</v>
      </c>
      <c r="K3454" s="142" t="str">
        <f>lang!A663</f>
        <v>Poder comercial</v>
      </c>
      <c r="L3454" t="s">
        <v>1804</v>
      </c>
      <c r="M3454">
        <v>29.002627009129949</v>
      </c>
      <c r="N3454" s="44">
        <v>2</v>
      </c>
      <c r="O3454">
        <v>2967</v>
      </c>
      <c r="P3454" s="129" t="s">
        <v>10760</v>
      </c>
    </row>
    <row r="3455" spans="2:16" ht="18.600000000000001" thickBot="1">
      <c r="B3455" s="13">
        <v>275</v>
      </c>
      <c r="K3455" s="142" t="str">
        <f>lang!A664</f>
        <v>generación de energía interna</v>
      </c>
      <c r="L3455" t="s">
        <v>1806</v>
      </c>
      <c r="M3455">
        <v>28.3778750562985</v>
      </c>
      <c r="N3455">
        <v>2</v>
      </c>
      <c r="O3455">
        <v>2969</v>
      </c>
      <c r="P3455" s="129" t="s">
        <v>10424</v>
      </c>
    </row>
    <row r="3456" spans="2:16" ht="61.8" thickBot="1">
      <c r="B3456" s="13">
        <v>276</v>
      </c>
      <c r="K3456" s="142" t="str">
        <f>lang!A665</f>
        <v>Gas ciudad</v>
      </c>
      <c r="L3456" t="s">
        <v>1807</v>
      </c>
      <c r="M3456">
        <v>1.5679866721328299</v>
      </c>
      <c r="N3456">
        <v>5</v>
      </c>
      <c r="O3456">
        <v>2971</v>
      </c>
      <c r="P3456" s="129" t="s">
        <v>10763</v>
      </c>
    </row>
    <row r="3457" spans="2:16" ht="31.2" thickBot="1">
      <c r="B3457" s="13">
        <v>277</v>
      </c>
      <c r="K3457" s="142" t="str">
        <f>lang!A666</f>
        <v>industria de suministro de calor</v>
      </c>
      <c r="L3457" t="s">
        <v>1809</v>
      </c>
      <c r="M3457">
        <v>14.308168288722941</v>
      </c>
      <c r="N3457">
        <v>2</v>
      </c>
      <c r="O3457">
        <v>2976</v>
      </c>
      <c r="P3457" s="129" t="s">
        <v>10764</v>
      </c>
    </row>
    <row r="3458" spans="2:16" ht="21" thickBot="1">
      <c r="B3458" s="13">
        <v>278</v>
      </c>
      <c r="K3458" s="142" t="str">
        <f>lang!A667</f>
        <v>Abastecimiento de agua y acueducto simple</v>
      </c>
      <c r="L3458" t="s">
        <v>1811</v>
      </c>
      <c r="M3458">
        <v>1.0305611936519301</v>
      </c>
      <c r="N3458">
        <v>4</v>
      </c>
      <c r="O3458">
        <v>2978</v>
      </c>
      <c r="P3458" s="129" t="s">
        <v>10765</v>
      </c>
    </row>
    <row r="3459" spans="2:16" ht="18.600000000000001" thickBot="1">
      <c r="B3459" s="13">
        <v>279</v>
      </c>
      <c r="K3459" s="142" t="str">
        <f>lang!A668</f>
        <v>agua industrial</v>
      </c>
      <c r="L3459" t="s">
        <v>1813</v>
      </c>
      <c r="M3459">
        <v>1.541981035901294</v>
      </c>
      <c r="N3459">
        <v>1</v>
      </c>
      <c r="O3459">
        <v>2982</v>
      </c>
      <c r="P3459" s="129" t="s">
        <v>10426</v>
      </c>
    </row>
    <row r="3460" spans="2:16" ht="18.600000000000001" thickBot="1">
      <c r="B3460" s="13">
        <v>280</v>
      </c>
      <c r="K3460" s="142" t="str">
        <f>lang!A669</f>
        <v>Alcantarillado ★★</v>
      </c>
      <c r="L3460" t="s">
        <v>1815</v>
      </c>
      <c r="M3460">
        <v>6.0689291826782901</v>
      </c>
      <c r="N3460">
        <v>1</v>
      </c>
      <c r="O3460">
        <v>2983</v>
      </c>
      <c r="P3460" s="129" t="s">
        <v>10427</v>
      </c>
    </row>
    <row r="3461" spans="2:16" ht="18.600000000000001" thickBot="1">
      <c r="B3461" s="13">
        <v>281</v>
      </c>
      <c r="K3461" s="142" t="str">
        <f>lang!A670</f>
        <v>Eliminación de residuos (público) ★★</v>
      </c>
      <c r="L3461" t="s">
        <v>1817</v>
      </c>
      <c r="M3461">
        <v>15.25895177418778</v>
      </c>
      <c r="N3461">
        <v>1</v>
      </c>
      <c r="O3461">
        <v>2984</v>
      </c>
      <c r="P3461" s="129" t="s">
        <v>10428</v>
      </c>
    </row>
    <row r="3462" spans="2:16" ht="18.600000000000001" thickBot="1">
      <c r="B3462" s="13">
        <v>282</v>
      </c>
      <c r="K3462" s="142" t="str">
        <f>lang!A671</f>
        <v>Eliminación de residuos (industriales)</v>
      </c>
      <c r="L3462" t="s">
        <v>1818</v>
      </c>
      <c r="M3462">
        <v>9.0758477151142429</v>
      </c>
      <c r="N3462">
        <v>1</v>
      </c>
      <c r="O3462">
        <v>2985</v>
      </c>
      <c r="P3462" s="129" t="s">
        <v>10766</v>
      </c>
    </row>
    <row r="3463" spans="2:16" ht="18.600000000000001" thickBot="1">
      <c r="B3463" s="13">
        <v>283</v>
      </c>
      <c r="K3463" s="142" t="str">
        <f>lang!A672</f>
        <v>venta al por mayor</v>
      </c>
      <c r="L3463" t="s">
        <v>1820</v>
      </c>
      <c r="M3463">
        <v>0.79639649169962268</v>
      </c>
      <c r="N3463">
        <v>1</v>
      </c>
      <c r="O3463">
        <v>2986</v>
      </c>
      <c r="P3463" s="129" t="s">
        <v>10767</v>
      </c>
    </row>
    <row r="3464" spans="2:16" ht="21" thickBot="1">
      <c r="B3464" s="13">
        <v>284</v>
      </c>
      <c r="K3464" s="142" t="str">
        <f>lang!A673</f>
        <v>venta minorista</v>
      </c>
      <c r="L3464" t="s">
        <v>1822</v>
      </c>
      <c r="M3464">
        <v>1.6733327313019579</v>
      </c>
      <c r="N3464">
        <v>1</v>
      </c>
      <c r="O3464">
        <v>2987</v>
      </c>
      <c r="P3464" s="129" t="s">
        <v>10768</v>
      </c>
    </row>
    <row r="3465" spans="2:16" ht="18.600000000000001" thickBot="1">
      <c r="B3465" s="13">
        <v>285</v>
      </c>
      <c r="K3465" s="142" t="str">
        <f>lang!A674</f>
        <v>Finanzas</v>
      </c>
      <c r="L3465" t="s">
        <v>1823</v>
      </c>
      <c r="M3465">
        <v>0.51467925179688578</v>
      </c>
      <c r="N3465">
        <v>4</v>
      </c>
      <c r="O3465">
        <v>2988</v>
      </c>
      <c r="P3465" s="129" t="s">
        <v>10769</v>
      </c>
    </row>
    <row r="3466" spans="2:16" ht="18.600000000000001" thickBot="1">
      <c r="B3466" s="13">
        <v>286</v>
      </c>
      <c r="K3466" s="142" t="str">
        <f>lang!A675</f>
        <v>Seguro de vida</v>
      </c>
      <c r="L3466" t="s">
        <v>1825</v>
      </c>
      <c r="M3466">
        <v>0.4916915604374294</v>
      </c>
      <c r="N3466">
        <v>1</v>
      </c>
      <c r="O3466">
        <v>2992</v>
      </c>
      <c r="P3466" s="129" t="s">
        <v>10770</v>
      </c>
    </row>
    <row r="3467" spans="2:16" ht="21" thickBot="1">
      <c r="B3467" s="13">
        <v>287</v>
      </c>
      <c r="K3467" s="142" t="str">
        <f>lang!A676</f>
        <v>Seguro de no vida</v>
      </c>
      <c r="L3467" t="s">
        <v>1827</v>
      </c>
      <c r="M3467">
        <v>0.64356749401854174</v>
      </c>
      <c r="N3467">
        <v>1</v>
      </c>
      <c r="O3467">
        <v>2993</v>
      </c>
      <c r="P3467" s="129" t="s">
        <v>10729</v>
      </c>
    </row>
    <row r="3468" spans="2:16" ht="18.600000000000001" thickBot="1">
      <c r="B3468" s="13">
        <v>288</v>
      </c>
      <c r="K3468" s="142" t="str">
        <f>lang!A677</f>
        <v>Negocio de corretaje y administración de bienes raíces</v>
      </c>
      <c r="L3468" t="s">
        <v>1829</v>
      </c>
      <c r="M3468">
        <v>0.56311375809782549</v>
      </c>
      <c r="N3468">
        <v>2</v>
      </c>
      <c r="O3468">
        <v>2994</v>
      </c>
      <c r="P3468" s="129" t="s">
        <v>10771</v>
      </c>
    </row>
    <row r="3469" spans="2:16" ht="21" thickBot="1">
      <c r="B3469" s="13">
        <v>289</v>
      </c>
      <c r="K3469" s="142" t="str">
        <f>lang!A678</f>
        <v>negocio de alquiler de bienes raices</v>
      </c>
      <c r="L3469" t="s">
        <v>1831</v>
      </c>
      <c r="M3469">
        <v>0.78436198357764164</v>
      </c>
      <c r="N3469">
        <v>1</v>
      </c>
      <c r="O3469">
        <v>2996</v>
      </c>
      <c r="P3469" s="129" t="s">
        <v>10741</v>
      </c>
    </row>
    <row r="3470" spans="2:16" ht="18.600000000000001" thickBot="1">
      <c r="B3470" s="13">
        <v>290</v>
      </c>
      <c r="K3470" s="142" t="str">
        <f>lang!A679</f>
        <v>alquiler de vivienda</v>
      </c>
      <c r="L3470" t="s">
        <v>1832</v>
      </c>
      <c r="M3470">
        <v>0.37362397355936472</v>
      </c>
      <c r="N3470">
        <v>1</v>
      </c>
      <c r="O3470">
        <v>2997</v>
      </c>
      <c r="P3470" s="129" t="s">
        <v>10772</v>
      </c>
    </row>
    <row r="3471" spans="2:16" ht="41.4" thickBot="1">
      <c r="B3471" s="13">
        <v>291</v>
      </c>
      <c r="K3471" s="142" t="str">
        <f>lang!A680</f>
        <v>Alquiler residencial (alquiler imputado)</v>
      </c>
      <c r="L3471" t="s">
        <v>1833</v>
      </c>
      <c r="M3471">
        <v>8.7546501067776936E-2</v>
      </c>
      <c r="N3471">
        <v>1</v>
      </c>
      <c r="O3471">
        <v>2998</v>
      </c>
      <c r="P3471" s="129" t="s">
        <v>10773</v>
      </c>
    </row>
    <row r="3472" spans="2:16" ht="18.600000000000001" thickBot="1">
      <c r="B3472" s="13">
        <v>292</v>
      </c>
      <c r="K3472" s="142" t="str">
        <f>lang!A681</f>
        <v>transporte ferroviario de pasajeros</v>
      </c>
      <c r="L3472" t="s">
        <v>1835</v>
      </c>
      <c r="M3472">
        <v>2.220145105311063</v>
      </c>
      <c r="N3472">
        <v>7</v>
      </c>
      <c r="O3472">
        <v>2999</v>
      </c>
      <c r="P3472" s="129" t="s">
        <v>10774</v>
      </c>
    </row>
    <row r="3473" spans="2:16" ht="18.600000000000001" thickBot="1">
      <c r="B3473" s="13">
        <v>293</v>
      </c>
      <c r="K3473" s="142" t="str">
        <f>lang!A682</f>
        <v>transporte ferroviario de mercancías</v>
      </c>
      <c r="L3473" t="s">
        <v>1837</v>
      </c>
      <c r="M3473">
        <v>3.34906638809748</v>
      </c>
      <c r="N3473">
        <v>5</v>
      </c>
      <c r="O3473">
        <v>3006</v>
      </c>
      <c r="P3473" s="129" t="s">
        <v>10427</v>
      </c>
    </row>
    <row r="3474" spans="2:16" ht="18.600000000000001" thickBot="1">
      <c r="B3474" s="13">
        <v>294</v>
      </c>
      <c r="K3474" s="142" t="str">
        <f>lang!A683</f>
        <v>autobús</v>
      </c>
      <c r="L3474" t="s">
        <v>1838</v>
      </c>
      <c r="M3474">
        <v>3.3398724231018462</v>
      </c>
      <c r="N3474">
        <v>3</v>
      </c>
      <c r="O3474">
        <v>3011</v>
      </c>
      <c r="P3474" s="129" t="s">
        <v>10766</v>
      </c>
    </row>
    <row r="3475" spans="2:16" ht="18.600000000000001" thickBot="1">
      <c r="B3475" s="13">
        <v>295</v>
      </c>
      <c r="K3475" s="142" t="str">
        <f>lang!A684</f>
        <v>alquilar taxi</v>
      </c>
      <c r="L3475" t="s">
        <v>1840</v>
      </c>
      <c r="M3475">
        <v>2.1493293779046141</v>
      </c>
      <c r="N3475">
        <v>1</v>
      </c>
      <c r="O3475">
        <v>3014</v>
      </c>
      <c r="P3475" s="129" t="s">
        <v>10769</v>
      </c>
    </row>
    <row r="3476" spans="2:16" ht="41.4" thickBot="1">
      <c r="B3476" s="13">
        <v>296</v>
      </c>
      <c r="K3476" s="142" t="str">
        <f>lang!A685</f>
        <v>Transporte de mercancías por carretera (excluido el transporte privado)</v>
      </c>
      <c r="L3476" t="s">
        <v>1841</v>
      </c>
      <c r="M3476">
        <v>3.8938618314099882</v>
      </c>
      <c r="N3476">
        <v>2</v>
      </c>
      <c r="O3476">
        <v>3015</v>
      </c>
      <c r="P3476" s="129" t="s">
        <v>10775</v>
      </c>
    </row>
    <row r="3477" spans="2:16" ht="21" thickBot="1">
      <c r="B3477" s="13">
        <v>297</v>
      </c>
      <c r="K3477" s="142" t="str">
        <f>lang!A686</f>
        <v>Transporte privado (automóvil de pasajeros)</v>
      </c>
      <c r="L3477" t="s">
        <v>1842</v>
      </c>
      <c r="M3477">
        <v>7.9083494508000198</v>
      </c>
      <c r="N3477">
        <v>8</v>
      </c>
      <c r="O3477">
        <v>3017</v>
      </c>
      <c r="P3477" s="129" t="s">
        <v>10776</v>
      </c>
    </row>
    <row r="3478" spans="2:16" ht="21" thickBot="1">
      <c r="B3478" s="13">
        <v>298</v>
      </c>
      <c r="K3478" s="142" t="str">
        <f>lang!A687</f>
        <v>Transporte privado (camión)</v>
      </c>
      <c r="L3478" t="s">
        <v>1844</v>
      </c>
      <c r="M3478">
        <v>12.294192235043511</v>
      </c>
      <c r="N3478">
        <v>5</v>
      </c>
      <c r="O3478">
        <v>3025</v>
      </c>
      <c r="P3478" s="129" t="s">
        <v>10777</v>
      </c>
    </row>
    <row r="3479" spans="2:16" ht="18.600000000000001" thickBot="1">
      <c r="B3479" s="13">
        <v>299</v>
      </c>
      <c r="K3479" s="142" t="str">
        <f>lang!A688</f>
        <v>transporte marítimo</v>
      </c>
      <c r="L3479" t="s">
        <v>1846</v>
      </c>
      <c r="M3479">
        <v>18.40451461530181</v>
      </c>
      <c r="N3479">
        <v>7</v>
      </c>
      <c r="O3479">
        <v>3030</v>
      </c>
      <c r="P3479" s="129" t="s">
        <v>10778</v>
      </c>
    </row>
    <row r="3480" spans="2:16" ht="41.4" thickBot="1">
      <c r="B3480" s="13">
        <v>300</v>
      </c>
      <c r="K3480" s="142" t="str">
        <f>lang!A689</f>
        <v>Transporte costero y de aguas interiores</v>
      </c>
      <c r="L3480" t="s">
        <v>1848</v>
      </c>
      <c r="M3480">
        <v>14.21035067813094</v>
      </c>
      <c r="N3480">
        <v>9</v>
      </c>
      <c r="O3480">
        <v>3037</v>
      </c>
      <c r="P3480" s="129" t="s">
        <v>10779</v>
      </c>
    </row>
    <row r="3481" spans="2:16" ht="41.4" thickBot="1">
      <c r="B3481" s="13">
        <v>301</v>
      </c>
      <c r="K3481" s="142" t="str">
        <f>lang!A690</f>
        <v>transporte portuario</v>
      </c>
      <c r="L3481" t="s">
        <v>1850</v>
      </c>
      <c r="M3481">
        <v>1.4313940724441649</v>
      </c>
      <c r="N3481">
        <v>10</v>
      </c>
      <c r="O3481">
        <v>3046</v>
      </c>
      <c r="P3481" s="129" t="s">
        <v>10780</v>
      </c>
    </row>
    <row r="3482" spans="2:16" ht="18.600000000000001" thickBot="1">
      <c r="B3482" s="13">
        <v>302</v>
      </c>
      <c r="K3482" s="142" t="str">
        <f>lang!A691</f>
        <v>transporte aéreo</v>
      </c>
      <c r="L3482" t="s">
        <v>1851</v>
      </c>
      <c r="M3482">
        <v>8.1712594554117572</v>
      </c>
      <c r="N3482">
        <v>10</v>
      </c>
      <c r="O3482">
        <v>3056</v>
      </c>
      <c r="P3482" s="129" t="s">
        <v>10781</v>
      </c>
    </row>
    <row r="3483" spans="2:16" ht="31.2" thickBot="1">
      <c r="B3483" s="13">
        <v>303</v>
      </c>
      <c r="K3483" s="142" t="str">
        <f>lang!A692</f>
        <v>transporte de carga</v>
      </c>
      <c r="L3483" t="s">
        <v>1852</v>
      </c>
      <c r="M3483">
        <v>1.6727426566258641</v>
      </c>
      <c r="N3483">
        <v>2</v>
      </c>
      <c r="O3483">
        <v>3066</v>
      </c>
      <c r="P3483" s="129" t="s">
        <v>10782</v>
      </c>
    </row>
    <row r="3484" spans="2:16" ht="61.8" thickBot="1">
      <c r="B3484" s="13">
        <v>304</v>
      </c>
      <c r="K3484" s="142" t="str">
        <f>lang!A693</f>
        <v>Depósito</v>
      </c>
      <c r="L3484" t="s">
        <v>1853</v>
      </c>
      <c r="M3484">
        <v>1.858439997349669</v>
      </c>
      <c r="N3484">
        <v>5</v>
      </c>
      <c r="O3484">
        <v>3068</v>
      </c>
      <c r="P3484" s="129" t="s">
        <v>10783</v>
      </c>
    </row>
    <row r="3485" spans="2:16" ht="72" thickBot="1">
      <c r="B3485" s="13">
        <v>305</v>
      </c>
      <c r="K3485" s="142" t="str">
        <f>lang!A694</f>
        <v>embalaje</v>
      </c>
      <c r="L3485" t="s">
        <v>1855</v>
      </c>
      <c r="M3485">
        <v>1.3485454892498969</v>
      </c>
      <c r="N3485">
        <v>1</v>
      </c>
      <c r="O3485">
        <v>3073</v>
      </c>
      <c r="P3485" s="129" t="s">
        <v>10784</v>
      </c>
    </row>
    <row r="3486" spans="2:16" ht="31.2" thickBot="1">
      <c r="B3486" s="13">
        <v>306</v>
      </c>
      <c r="K3486" s="142" t="str">
        <f>lang!A695</f>
        <v>Suministro de instalaciones de transporte por carretera</v>
      </c>
      <c r="L3486" t="s">
        <v>1857</v>
      </c>
      <c r="M3486">
        <v>0.72796468081021148</v>
      </c>
      <c r="N3486">
        <v>7</v>
      </c>
      <c r="O3486">
        <v>3074</v>
      </c>
      <c r="P3486" s="129" t="s">
        <v>10785</v>
      </c>
    </row>
    <row r="3487" spans="2:16" ht="41.4" thickBot="1">
      <c r="B3487" s="13">
        <v>307</v>
      </c>
      <c r="K3487" s="142" t="str">
        <f>lang!A696</f>
        <v>Gestión de instalaciones de transporte acuático (Gestión pública nacional)</v>
      </c>
      <c r="L3487" t="s">
        <v>1859</v>
      </c>
      <c r="M3487">
        <v>0.61996908355008074</v>
      </c>
      <c r="N3487">
        <v>2</v>
      </c>
      <c r="O3487">
        <v>3081</v>
      </c>
      <c r="P3487" s="129" t="s">
        <v>10786</v>
      </c>
    </row>
    <row r="3488" spans="2:16" ht="51.6" thickBot="1">
      <c r="B3488" s="13">
        <v>308</v>
      </c>
      <c r="K3488" s="142" t="str">
        <f>lang!A697</f>
        <v>Gestión de instalaciones de transporte acuático</v>
      </c>
      <c r="L3488" t="s">
        <v>1861</v>
      </c>
      <c r="M3488">
        <v>0.72481734624604144</v>
      </c>
      <c r="N3488">
        <v>3</v>
      </c>
      <c r="O3488">
        <v>3083</v>
      </c>
      <c r="P3488" s="129" t="s">
        <v>10787</v>
      </c>
    </row>
    <row r="3489" spans="2:16" ht="41.4" thickBot="1">
      <c r="B3489" s="13">
        <v>309</v>
      </c>
      <c r="K3489" s="142" t="str">
        <f>lang!A698</f>
        <v>Servicios auxiliares de transporte acuático</v>
      </c>
      <c r="L3489" t="s">
        <v>1863</v>
      </c>
      <c r="M3489">
        <v>0.59667152936360934</v>
      </c>
      <c r="N3489">
        <v>5</v>
      </c>
      <c r="O3489">
        <v>3086</v>
      </c>
      <c r="P3489" s="129" t="s">
        <v>10788</v>
      </c>
    </row>
    <row r="3490" spans="2:16" ht="21" thickBot="1">
      <c r="B3490" s="13">
        <v>310</v>
      </c>
      <c r="K3490" s="142" t="str">
        <f>lang!A699</f>
        <v>Gestión de instalaciones de aviación (público)</v>
      </c>
      <c r="L3490" t="s">
        <v>1865</v>
      </c>
      <c r="M3490">
        <v>0.83740011812218895</v>
      </c>
      <c r="N3490">
        <v>3</v>
      </c>
      <c r="O3490">
        <v>3091</v>
      </c>
      <c r="P3490" s="129" t="s">
        <v>10789</v>
      </c>
    </row>
    <row r="3491" spans="2:16" ht="18.600000000000001" thickBot="1">
      <c r="B3491" s="13">
        <v>311</v>
      </c>
      <c r="K3491" s="142" t="str">
        <f>lang!A700</f>
        <v>Gestión de instalaciones de aviación</v>
      </c>
      <c r="L3491" t="s">
        <v>1867</v>
      </c>
      <c r="M3491">
        <v>1.2452962213197121</v>
      </c>
      <c r="N3491">
        <v>1</v>
      </c>
      <c r="O3491">
        <v>3094</v>
      </c>
      <c r="P3491" s="129" t="s">
        <v>10790</v>
      </c>
    </row>
    <row r="3492" spans="2:16" ht="21" thickBot="1">
      <c r="B3492" s="13">
        <v>312</v>
      </c>
      <c r="K3492" s="142" t="str">
        <f>lang!A701</f>
        <v>Servicio de aviación</v>
      </c>
      <c r="L3492" t="s">
        <v>1869</v>
      </c>
      <c r="M3492">
        <v>1.040417596219924</v>
      </c>
      <c r="N3492">
        <v>1</v>
      </c>
      <c r="O3492">
        <v>3095</v>
      </c>
      <c r="P3492" s="129" t="s">
        <v>10791</v>
      </c>
    </row>
    <row r="3493" spans="2:16" ht="21" thickBot="1">
      <c r="B3493" s="13">
        <v>313</v>
      </c>
      <c r="K3493" s="142" t="str">
        <f>lang!A702</f>
        <v>Viajes y otros servicios relacionados con el transporte</v>
      </c>
      <c r="L3493" t="s">
        <v>1871</v>
      </c>
      <c r="M3493">
        <v>0.49486955295231078</v>
      </c>
      <c r="N3493">
        <v>4</v>
      </c>
      <c r="O3493">
        <v>3096</v>
      </c>
      <c r="P3493" s="129" t="s">
        <v>10792</v>
      </c>
    </row>
    <row r="3494" spans="2:16" ht="41.4" thickBot="1">
      <c r="B3494" s="13">
        <v>314</v>
      </c>
      <c r="K3494" s="142" t="str">
        <f>lang!A703</f>
        <v>Entrega de correo/correspondencia</v>
      </c>
      <c r="L3494" t="s">
        <v>1872</v>
      </c>
      <c r="M3494">
        <v>0.93321096157310779</v>
      </c>
      <c r="N3494">
        <v>1</v>
      </c>
      <c r="O3494">
        <v>3100</v>
      </c>
      <c r="P3494" s="129" t="s">
        <v>10793</v>
      </c>
    </row>
    <row r="3495" spans="2:16" ht="21" thickBot="1">
      <c r="B3495" s="13">
        <v>315</v>
      </c>
      <c r="K3495" s="142" t="str">
        <f>lang!A704</f>
        <v>telecomunicaciones fijas</v>
      </c>
      <c r="L3495" t="s">
        <v>1874</v>
      </c>
      <c r="M3495">
        <v>0.84739773028023746</v>
      </c>
      <c r="N3495">
        <v>1</v>
      </c>
      <c r="O3495">
        <v>3101</v>
      </c>
      <c r="P3495" s="129" t="s">
        <v>10794</v>
      </c>
    </row>
    <row r="3496" spans="2:16" ht="18.600000000000001" thickBot="1">
      <c r="B3496" s="13">
        <v>316</v>
      </c>
      <c r="K3496" s="142" t="str">
        <f>lang!A705</f>
        <v>telecomunicaciones móviles</v>
      </c>
      <c r="L3496" t="s">
        <v>1876</v>
      </c>
      <c r="M3496">
        <v>0.7303337535640505</v>
      </c>
      <c r="N3496">
        <v>1</v>
      </c>
      <c r="O3496">
        <v>3102</v>
      </c>
      <c r="P3496" s="129" t="s">
        <v>10795</v>
      </c>
    </row>
    <row r="3497" spans="2:16" ht="21" thickBot="1">
      <c r="B3497" s="13">
        <v>317</v>
      </c>
      <c r="K3497" s="142" t="str">
        <f>lang!A706</f>
        <v>Servicios relacionados con las telecomunicaciones</v>
      </c>
      <c r="L3497" t="s">
        <v>1878</v>
      </c>
      <c r="M3497">
        <v>0.59655761622003178</v>
      </c>
      <c r="N3497">
        <v>2</v>
      </c>
      <c r="O3497">
        <v>3103</v>
      </c>
      <c r="P3497" s="129" t="s">
        <v>10796</v>
      </c>
    </row>
    <row r="3498" spans="2:16" ht="18.600000000000001" thickBot="1">
      <c r="B3498" s="13">
        <v>318</v>
      </c>
      <c r="K3498" s="142" t="str">
        <f>lang!A707</f>
        <v>radiodifusión pública</v>
      </c>
      <c r="L3498" t="s">
        <v>1880</v>
      </c>
      <c r="M3498">
        <v>1.017140881241831</v>
      </c>
      <c r="N3498">
        <v>1</v>
      </c>
      <c r="O3498">
        <v>3105</v>
      </c>
      <c r="P3498" s="129" t="s">
        <v>10797</v>
      </c>
    </row>
    <row r="3499" spans="2:16" ht="18.600000000000001" thickBot="1">
      <c r="B3499" s="13">
        <v>319</v>
      </c>
      <c r="K3499" s="142" t="str">
        <f>lang!A708</f>
        <v>radiodifusión comercial</v>
      </c>
      <c r="L3499" t="s">
        <v>1882</v>
      </c>
      <c r="M3499">
        <v>0.77251720260620049</v>
      </c>
      <c r="N3499">
        <v>1</v>
      </c>
      <c r="O3499">
        <v>3106</v>
      </c>
      <c r="P3499" s="129" t="s">
        <v>10798</v>
      </c>
    </row>
    <row r="3500" spans="2:16" ht="18.600000000000001" thickBot="1">
      <c r="B3500" s="13">
        <v>320</v>
      </c>
      <c r="K3500" s="142" t="str">
        <f>lang!A709</f>
        <v>transmisión por cable</v>
      </c>
      <c r="L3500" t="s">
        <v>1884</v>
      </c>
      <c r="M3500">
        <v>0.65123117352312998</v>
      </c>
      <c r="N3500">
        <v>1</v>
      </c>
      <c r="O3500">
        <v>3107</v>
      </c>
      <c r="P3500" s="129" t="s">
        <v>10799</v>
      </c>
    </row>
    <row r="3501" spans="2:16" ht="18.600000000000001" thickBot="1">
      <c r="B3501" s="13">
        <v>321</v>
      </c>
      <c r="K3501" s="142" t="str">
        <f>lang!A710</f>
        <v>Servicio de información</v>
      </c>
      <c r="L3501" t="s">
        <v>1885</v>
      </c>
      <c r="M3501">
        <v>0.55523432607620493</v>
      </c>
      <c r="N3501">
        <v>12</v>
      </c>
      <c r="O3501">
        <v>3108</v>
      </c>
      <c r="P3501" s="129" t="s">
        <v>10800</v>
      </c>
    </row>
    <row r="3502" spans="2:16" ht="31.2" thickBot="1">
      <c r="B3502" s="13">
        <v>322</v>
      </c>
      <c r="K3502" s="142" t="str">
        <f>lang!A711</f>
        <v>servicio de Internet</v>
      </c>
      <c r="L3502" t="s">
        <v>1886</v>
      </c>
      <c r="M3502">
        <v>0.70231449254580247</v>
      </c>
      <c r="N3502">
        <v>1</v>
      </c>
      <c r="O3502">
        <v>3120</v>
      </c>
      <c r="P3502" s="129" t="s">
        <v>10801</v>
      </c>
    </row>
    <row r="3503" spans="2:16" ht="31.2" thickBot="1">
      <c r="B3503" s="13">
        <v>323</v>
      </c>
      <c r="K3503" s="142" t="str">
        <f>lang!A712</f>
        <v>Producción de información de video/audio/texto (excluyendo periódicos/editorial)</v>
      </c>
      <c r="L3503" t="s">
        <v>1888</v>
      </c>
      <c r="M3503">
        <v>0.88675807223703507</v>
      </c>
      <c r="N3503">
        <v>9</v>
      </c>
      <c r="O3503">
        <v>3121</v>
      </c>
      <c r="P3503" s="129" t="s">
        <v>10802</v>
      </c>
    </row>
    <row r="3504" spans="2:16" ht="31.2" thickBot="1">
      <c r="B3504" s="13">
        <v>324</v>
      </c>
      <c r="K3504" s="142" t="str">
        <f>lang!A713</f>
        <v>periódico</v>
      </c>
      <c r="L3504" t="s">
        <v>1890</v>
      </c>
      <c r="M3504">
        <v>2.02434085125874</v>
      </c>
      <c r="N3504">
        <v>3</v>
      </c>
      <c r="O3504">
        <v>3130</v>
      </c>
      <c r="P3504" s="129" t="s">
        <v>10803</v>
      </c>
    </row>
    <row r="3505" spans="2:16" ht="21" thickBot="1">
      <c r="B3505" s="13">
        <v>325</v>
      </c>
      <c r="K3505" s="142" t="str">
        <f>lang!A714</f>
        <v>publicación</v>
      </c>
      <c r="L3505" t="s">
        <v>1892</v>
      </c>
      <c r="M3505">
        <v>1.7418468309947399</v>
      </c>
      <c r="N3505">
        <v>3</v>
      </c>
      <c r="O3505">
        <v>3133</v>
      </c>
      <c r="P3505" s="129" t="s">
        <v>10804</v>
      </c>
    </row>
    <row r="3506" spans="2:16" ht="21" thickBot="1">
      <c r="B3506" s="13">
        <v>326</v>
      </c>
      <c r="K3506" s="142" t="str">
        <f>lang!A715</f>
        <v>Deberes oficiales (centro)</v>
      </c>
      <c r="L3506" t="s">
        <v>1894</v>
      </c>
      <c r="M3506">
        <v>1.250314099267269</v>
      </c>
      <c r="N3506">
        <v>1</v>
      </c>
      <c r="O3506">
        <v>3136</v>
      </c>
      <c r="P3506" s="129" t="s">
        <v>10805</v>
      </c>
    </row>
    <row r="3507" spans="2:16" ht="21" thickBot="1">
      <c r="B3507" s="13">
        <v>327</v>
      </c>
      <c r="K3507" s="142" t="str">
        <f>lang!A716</f>
        <v>Deberes oficiales (regionales) ★★</v>
      </c>
      <c r="L3507" t="s">
        <v>1896</v>
      </c>
      <c r="M3507">
        <v>1.017186855529729</v>
      </c>
      <c r="N3507">
        <v>1</v>
      </c>
      <c r="O3507">
        <v>3137</v>
      </c>
      <c r="P3507" s="129" t="s">
        <v>10806</v>
      </c>
    </row>
    <row r="3508" spans="2:16" ht="31.2" thickBot="1">
      <c r="B3508" s="13">
        <v>328</v>
      </c>
      <c r="K3508" s="142" t="str">
        <f>lang!A717</f>
        <v>Educación escolar (nacional y pública)</v>
      </c>
      <c r="L3508" t="s">
        <v>1898</v>
      </c>
      <c r="M3508">
        <v>1.113526356765095</v>
      </c>
      <c r="N3508">
        <v>11</v>
      </c>
      <c r="O3508">
        <v>3138</v>
      </c>
      <c r="P3508" s="129" t="s">
        <v>10807</v>
      </c>
    </row>
    <row r="3509" spans="2:16" ht="41.4" thickBot="1">
      <c r="B3509" s="13">
        <v>329</v>
      </c>
      <c r="K3509" s="142" t="str">
        <f>lang!A718</f>
        <v>Educación escolar (privada)★</v>
      </c>
      <c r="L3509" t="s">
        <v>1900</v>
      </c>
      <c r="M3509">
        <v>0.80911777342254754</v>
      </c>
      <c r="N3509">
        <v>11</v>
      </c>
      <c r="O3509">
        <v>3149</v>
      </c>
      <c r="P3509" s="129" t="s">
        <v>10808</v>
      </c>
    </row>
    <row r="3510" spans="2:16" ht="18.600000000000001" thickBot="1">
      <c r="B3510" s="13">
        <v>330</v>
      </c>
      <c r="K3510" s="142" t="str">
        <f>lang!A719</f>
        <v>Almuerzo escolar (nacional y público) ★★</v>
      </c>
      <c r="L3510" t="s">
        <v>1902</v>
      </c>
      <c r="M3510">
        <v>2.105055655164338</v>
      </c>
      <c r="N3510">
        <v>0</v>
      </c>
      <c r="O3510">
        <v>3160</v>
      </c>
      <c r="P3510" s="129" t="s">
        <v>10809</v>
      </c>
    </row>
    <row r="3511" spans="2:16" ht="31.2" thickBot="1">
      <c r="B3511" s="13">
        <v>331</v>
      </c>
      <c r="K3511" s="142" t="str">
        <f>lang!A720</f>
        <v>Almuerzo escolar (escuela privada)★</v>
      </c>
      <c r="L3511" t="s">
        <v>1904</v>
      </c>
      <c r="M3511">
        <v>2.2799672226853058</v>
      </c>
      <c r="N3511">
        <v>0</v>
      </c>
      <c r="O3511">
        <v>3160</v>
      </c>
      <c r="P3511" s="129" t="s">
        <v>10810</v>
      </c>
    </row>
    <row r="3512" spans="2:16" ht="31.2" thickBot="1">
      <c r="B3512" s="13">
        <v>332</v>
      </c>
      <c r="K3512" s="142" t="str">
        <f>lang!A721</f>
        <v>Educación Social (Nacional/Pública) ★★</v>
      </c>
      <c r="L3512" t="s">
        <v>1906</v>
      </c>
      <c r="M3512">
        <v>2.561103189123858</v>
      </c>
      <c r="N3512">
        <v>4</v>
      </c>
      <c r="O3512">
        <v>3160</v>
      </c>
      <c r="P3512" s="129" t="s">
        <v>10811</v>
      </c>
    </row>
    <row r="3513" spans="2:16" ht="21" thickBot="1">
      <c r="B3513" s="13">
        <v>333</v>
      </c>
      <c r="K3513" s="142" t="str">
        <f>lang!A722</f>
        <v>Educación social (sin fines de lucro)★</v>
      </c>
      <c r="L3513" t="s">
        <v>1908</v>
      </c>
      <c r="M3513">
        <v>3.4985499073302369</v>
      </c>
      <c r="N3513">
        <v>1</v>
      </c>
      <c r="O3513">
        <v>3164</v>
      </c>
      <c r="P3513" s="129" t="s">
        <v>10812</v>
      </c>
    </row>
    <row r="3514" spans="2:16" ht="21" thickBot="1">
      <c r="B3514" s="13">
        <v>334</v>
      </c>
      <c r="K3514" s="142" t="str">
        <f>lang!A723</f>
        <v>Otras Instituciones de Formación Educativa (Nacionales y Públicas) ★★</v>
      </c>
      <c r="L3514" t="s">
        <v>1910</v>
      </c>
      <c r="M3514">
        <v>3.724519572159255</v>
      </c>
      <c r="N3514">
        <v>1</v>
      </c>
      <c r="O3514">
        <v>3165</v>
      </c>
      <c r="P3514" s="129" t="s">
        <v>10813</v>
      </c>
    </row>
    <row r="3515" spans="2:16" ht="21" thickBot="1">
      <c r="B3515" s="13">
        <v>335</v>
      </c>
      <c r="K3515" s="142" t="str">
        <f>lang!A724</f>
        <v>Otras instituciones de educación y formación</v>
      </c>
      <c r="L3515" t="s">
        <v>1912</v>
      </c>
      <c r="M3515">
        <v>1.1703736876160069</v>
      </c>
      <c r="N3515">
        <v>1</v>
      </c>
      <c r="O3515">
        <v>3166</v>
      </c>
      <c r="P3515" s="129" t="s">
        <v>10814</v>
      </c>
    </row>
    <row r="3516" spans="2:16" ht="21" thickBot="1">
      <c r="B3516" s="13">
        <v>336</v>
      </c>
      <c r="K3516" s="142" t="str">
        <f>lang!A725</f>
        <v>Institución de Investigación de Ciencias Naturales (Nacional/Pública) ★★</v>
      </c>
      <c r="L3516" t="s">
        <v>1914</v>
      </c>
      <c r="M3516">
        <v>1.051387855360197</v>
      </c>
      <c r="N3516">
        <v>2</v>
      </c>
      <c r="O3516">
        <v>3167</v>
      </c>
      <c r="P3516" s="129" t="s">
        <v>10815</v>
      </c>
    </row>
    <row r="3517" spans="2:16" ht="21" thickBot="1">
      <c r="B3517" s="13">
        <v>337</v>
      </c>
      <c r="K3517" s="142" t="str">
        <f>lang!A726</f>
        <v>Instituciones de investigación en humanidades/ciencias sociales (nacionales/públicas) ★★</v>
      </c>
      <c r="L3517" t="s">
        <v>1916</v>
      </c>
      <c r="M3517">
        <v>1.0645052283195531</v>
      </c>
      <c r="N3517">
        <v>2</v>
      </c>
      <c r="O3517">
        <v>3169</v>
      </c>
      <c r="P3517" s="129" t="s">
        <v>10816</v>
      </c>
    </row>
    <row r="3518" spans="2:16" ht="18.600000000000001" thickBot="1">
      <c r="B3518" s="13">
        <v>338</v>
      </c>
      <c r="K3518" s="142" t="str">
        <f>lang!A727</f>
        <v>Instituto de Investigación de Ciencias Naturales (sin fines de lucro)★</v>
      </c>
      <c r="L3518" t="s">
        <v>1918</v>
      </c>
      <c r="M3518">
        <v>0.91795054911035256</v>
      </c>
      <c r="N3518">
        <v>1</v>
      </c>
      <c r="O3518">
        <v>3171</v>
      </c>
      <c r="P3518" s="129" t="s">
        <v>10817</v>
      </c>
    </row>
    <row r="3519" spans="2:16" ht="21" thickBot="1">
      <c r="B3519" s="13">
        <v>339</v>
      </c>
      <c r="K3519" s="142" t="str">
        <f>lang!A728</f>
        <v>Institutos de investigación en humanidades y ciencias sociales (sin fines de lucro)★</v>
      </c>
      <c r="L3519" t="s">
        <v>1920</v>
      </c>
      <c r="M3519">
        <v>0.54332219302688034</v>
      </c>
      <c r="N3519">
        <v>1</v>
      </c>
      <c r="O3519">
        <v>3172</v>
      </c>
      <c r="P3519" s="129" t="s">
        <v>10818</v>
      </c>
    </row>
    <row r="3520" spans="2:16" ht="31.2" thickBot="1">
      <c r="B3520" s="13">
        <v>340</v>
      </c>
      <c r="K3520" s="142" t="str">
        <f>lang!A729</f>
        <v>instituto de investigacion de ciencias naturales</v>
      </c>
      <c r="L3520" t="s">
        <v>1922</v>
      </c>
      <c r="M3520">
        <v>2.7763333048100041</v>
      </c>
      <c r="N3520">
        <v>1</v>
      </c>
      <c r="O3520">
        <v>3173</v>
      </c>
      <c r="P3520" s="129" t="s">
        <v>10819</v>
      </c>
    </row>
    <row r="3521" spans="2:16" ht="21" thickBot="1">
      <c r="B3521" s="13">
        <v>341</v>
      </c>
      <c r="K3521" s="142" t="str">
        <f>lang!A730</f>
        <v>Institutos de investigación en humanidades y ciencias sociales</v>
      </c>
      <c r="L3521" t="s">
        <v>1924</v>
      </c>
      <c r="M3521">
        <v>0.61858293723325564</v>
      </c>
      <c r="N3521">
        <v>1</v>
      </c>
      <c r="O3521">
        <v>3174</v>
      </c>
      <c r="P3521" s="129" t="s">
        <v>10820</v>
      </c>
    </row>
    <row r="3522" spans="2:16" ht="18.600000000000001" thickBot="1">
      <c r="B3522" s="13">
        <v>342</v>
      </c>
      <c r="K3522" s="142" t="str">
        <f>lang!A731</f>
        <v>I+D interno</v>
      </c>
      <c r="L3522" t="s">
        <v>1926</v>
      </c>
      <c r="M3522">
        <v>0.87148688349212544</v>
      </c>
      <c r="N3522">
        <v>1</v>
      </c>
      <c r="O3522">
        <v>3175</v>
      </c>
      <c r="P3522" s="129" t="s">
        <v>10821</v>
      </c>
    </row>
    <row r="3523" spans="2:16" ht="31.2" thickBot="1">
      <c r="B3523" s="13">
        <v>343</v>
      </c>
      <c r="K3523" s="142" t="str">
        <f>lang!A732</f>
        <v>Atención médica (tratamiento hospitalario)</v>
      </c>
      <c r="L3523" t="s">
        <v>1928</v>
      </c>
      <c r="M3523">
        <v>0.78772995035961957</v>
      </c>
      <c r="N3523">
        <v>1</v>
      </c>
      <c r="O3523">
        <v>3176</v>
      </c>
      <c r="P3523" s="129" t="s">
        <v>10822</v>
      </c>
    </row>
    <row r="3524" spans="2:16" ht="21" thickBot="1">
      <c r="B3524" s="13">
        <v>344</v>
      </c>
      <c r="K3524" s="142" t="str">
        <f>lang!A733</f>
        <v>Atención médica (atención extrahospitalaria)</v>
      </c>
      <c r="L3524" t="s">
        <v>1930</v>
      </c>
      <c r="M3524">
        <v>0.8638960064911354</v>
      </c>
      <c r="N3524">
        <v>1</v>
      </c>
      <c r="O3524">
        <v>3177</v>
      </c>
      <c r="P3524" s="129" t="s">
        <v>10823</v>
      </c>
    </row>
    <row r="3525" spans="2:16" ht="18.600000000000001" thickBot="1">
      <c r="B3525" s="13">
        <v>345</v>
      </c>
      <c r="K3525" s="142" t="str">
        <f>lang!A734</f>
        <v>Médico (práctica dental)</v>
      </c>
      <c r="L3525" t="s">
        <v>1932</v>
      </c>
      <c r="M3525">
        <v>0.67353362198498867</v>
      </c>
      <c r="N3525">
        <v>1</v>
      </c>
      <c r="O3525">
        <v>3178</v>
      </c>
      <c r="P3525" s="129" t="s">
        <v>10824</v>
      </c>
    </row>
    <row r="3526" spans="2:16" ht="18.600000000000001" thickBot="1">
      <c r="B3526" s="13">
        <v>346</v>
      </c>
      <c r="K3526" s="142" t="str">
        <f>lang!A735</f>
        <v>Médico (dispensación)</v>
      </c>
      <c r="L3526" t="s">
        <v>1934</v>
      </c>
      <c r="M3526">
        <v>1.021061064430882</v>
      </c>
      <c r="N3526">
        <v>1</v>
      </c>
      <c r="O3526">
        <v>3179</v>
      </c>
      <c r="P3526" s="129" t="s">
        <v>10825</v>
      </c>
    </row>
    <row r="3527" spans="2:16" ht="31.2" thickBot="1">
      <c r="B3527" s="13">
        <v>347</v>
      </c>
      <c r="K3527" s="142" t="str">
        <f>lang!A736</f>
        <v>Médico (otros servicios médicos)</v>
      </c>
      <c r="L3527" t="s">
        <v>1936</v>
      </c>
      <c r="M3527">
        <v>0.79252706205157775</v>
      </c>
      <c r="N3527">
        <v>1</v>
      </c>
      <c r="O3527">
        <v>3180</v>
      </c>
      <c r="P3527" s="129" t="s">
        <v>10826</v>
      </c>
    </row>
    <row r="3528" spans="2:16" ht="21" thickBot="1">
      <c r="B3528" s="13">
        <v>348</v>
      </c>
      <c r="K3528" s="142" t="str">
        <f>lang!A737</f>
        <v>Salud y Saneamiento (Nacional y Público) ★★</v>
      </c>
      <c r="L3528" t="s">
        <v>1938</v>
      </c>
      <c r="M3528">
        <v>1.322511877883342</v>
      </c>
      <c r="N3528">
        <v>1</v>
      </c>
      <c r="O3528">
        <v>3181</v>
      </c>
      <c r="P3528" s="129" t="s">
        <v>10827</v>
      </c>
    </row>
    <row r="3529" spans="2:16" ht="31.2" thickBot="1">
      <c r="B3529" s="13">
        <v>349</v>
      </c>
      <c r="K3529" s="142" t="str">
        <f>lang!A738</f>
        <v>salud e higiene</v>
      </c>
      <c r="L3529" t="s">
        <v>1939</v>
      </c>
      <c r="M3529">
        <v>0.68305203601996711</v>
      </c>
      <c r="N3529">
        <v>1</v>
      </c>
      <c r="O3529">
        <v>3182</v>
      </c>
      <c r="P3529" s="129" t="s">
        <v>10828</v>
      </c>
    </row>
    <row r="3530" spans="2:16" ht="21" thickBot="1">
      <c r="B3530" s="13">
        <v>350</v>
      </c>
      <c r="K3530" s="142" t="str">
        <f>lang!A739</f>
        <v>negocio de seguros sociales</v>
      </c>
      <c r="L3530" t="s">
        <v>1941</v>
      </c>
      <c r="M3530">
        <v>2.0848281969033988</v>
      </c>
      <c r="N3530">
        <v>2</v>
      </c>
      <c r="O3530">
        <v>3183</v>
      </c>
      <c r="P3530" s="129" t="s">
        <v>10829</v>
      </c>
    </row>
    <row r="3531" spans="2:16" ht="18.600000000000001" thickBot="1">
      <c r="B3531" s="13">
        <v>351</v>
      </c>
      <c r="K3531" s="142" t="str">
        <f>lang!A740</f>
        <v>Bienestar Social (Nacional y Público) ★★</v>
      </c>
      <c r="L3531" t="s">
        <v>1943</v>
      </c>
      <c r="M3531">
        <v>1.08095542052784</v>
      </c>
      <c r="N3531">
        <v>1</v>
      </c>
      <c r="O3531">
        <v>3185</v>
      </c>
      <c r="P3531" s="129" t="s">
        <v>10830</v>
      </c>
    </row>
    <row r="3532" spans="2:16" ht="18.600000000000001" thickBot="1">
      <c r="B3532" s="13">
        <v>352</v>
      </c>
      <c r="K3532" s="142" t="str">
        <f>lang!A741</f>
        <v>Bienestar social (sin fines de lucro)★</v>
      </c>
      <c r="L3532" t="s">
        <v>1945</v>
      </c>
      <c r="M3532">
        <v>1.059193141727774</v>
      </c>
      <c r="N3532">
        <v>1</v>
      </c>
      <c r="O3532">
        <v>3186</v>
      </c>
      <c r="P3532" s="129" t="s">
        <v>10831</v>
      </c>
    </row>
    <row r="3533" spans="2:16" ht="21" thickBot="1">
      <c r="B3533" s="13">
        <v>353</v>
      </c>
      <c r="K3533" s="142" t="str">
        <f>lang!A742</f>
        <v>bienestar Social</v>
      </c>
      <c r="L3533" t="s">
        <v>1947</v>
      </c>
      <c r="M3533">
        <v>0.70284672676053339</v>
      </c>
      <c r="N3533">
        <v>1</v>
      </c>
      <c r="O3533">
        <v>3187</v>
      </c>
      <c r="P3533" s="129" t="s">
        <v>10832</v>
      </c>
    </row>
    <row r="3534" spans="2:16" ht="18.600000000000001" thickBot="1">
      <c r="B3534" s="13">
        <v>354</v>
      </c>
      <c r="K3534" s="142" t="str">
        <f>lang!A743</f>
        <v>guardería</v>
      </c>
      <c r="L3534" t="s">
        <v>1949</v>
      </c>
      <c r="M3534">
        <v>0.98621869100516424</v>
      </c>
      <c r="N3534">
        <v>0</v>
      </c>
      <c r="O3534">
        <v>3149</v>
      </c>
      <c r="P3534" s="129" t="s">
        <v>10833</v>
      </c>
    </row>
    <row r="3535" spans="2:16" ht="21" thickBot="1">
      <c r="B3535" s="13">
        <v>355</v>
      </c>
      <c r="K3535" s="142" t="str">
        <f>lang!A744</f>
        <v>Atención de enfermería (servicios de centros)</v>
      </c>
      <c r="L3535" t="s">
        <v>1951</v>
      </c>
      <c r="M3535">
        <v>1.1543046030459281</v>
      </c>
      <c r="N3535">
        <v>1</v>
      </c>
      <c r="O3535">
        <v>3188</v>
      </c>
      <c r="P3535" s="129" t="s">
        <v>10834</v>
      </c>
    </row>
    <row r="3536" spans="2:16" ht="21" thickBot="1">
      <c r="B3536" s="13">
        <v>356</v>
      </c>
      <c r="K3536" s="142" t="str">
        <f>lang!A745</f>
        <v>Atención de enfermería (excluidos los servicios del centro)</v>
      </c>
      <c r="L3536" t="s">
        <v>1953</v>
      </c>
      <c r="M3536">
        <v>1.095340186730495</v>
      </c>
      <c r="N3536">
        <v>1</v>
      </c>
      <c r="O3536">
        <v>3189</v>
      </c>
      <c r="P3536" s="129" t="s">
        <v>10835</v>
      </c>
    </row>
    <row r="3537" spans="2:16" ht="41.4" thickBot="1">
      <c r="B3537" s="13">
        <v>357</v>
      </c>
      <c r="K3537" s="142" t="str">
        <f>lang!A746</f>
        <v>Asociación empresarial de miembros</v>
      </c>
      <c r="L3537" t="s">
        <v>1955</v>
      </c>
      <c r="M3537">
        <v>0.91472626398967782</v>
      </c>
      <c r="N3537">
        <v>1</v>
      </c>
      <c r="O3537">
        <v>3190</v>
      </c>
      <c r="P3537" s="129" t="s">
        <v>10836</v>
      </c>
    </row>
    <row r="3538" spans="2:16" ht="72" thickBot="1">
      <c r="B3538" s="13">
        <v>358</v>
      </c>
      <c r="K3538" s="142" t="str">
        <f>lang!A747</f>
        <v>Organizaciones privadas sin fines de lucro que atienden a los hogares (excluidas las enumeradas por separado)★</v>
      </c>
      <c r="L3538" t="s">
        <v>1957</v>
      </c>
      <c r="M3538">
        <v>0.8785618249731757</v>
      </c>
      <c r="N3538">
        <v>1</v>
      </c>
      <c r="O3538">
        <v>3191</v>
      </c>
      <c r="P3538" s="129" t="s">
        <v>10837</v>
      </c>
    </row>
    <row r="3539" spans="2:16" ht="21" thickBot="1">
      <c r="B3539" s="13">
        <v>359</v>
      </c>
      <c r="K3539" s="142" t="str">
        <f>lang!A748</f>
        <v>Negocio de arrendamiento de bienes (excluido el alquiler de automóviles)</v>
      </c>
      <c r="L3539" t="s">
        <v>1959</v>
      </c>
      <c r="M3539">
        <v>0.53952922133558201</v>
      </c>
      <c r="N3539">
        <v>11</v>
      </c>
      <c r="O3539">
        <v>3192</v>
      </c>
      <c r="P3539" s="129" t="s">
        <v>10838</v>
      </c>
    </row>
    <row r="3540" spans="2:16" ht="123" thickBot="1">
      <c r="B3540" s="13">
        <v>360</v>
      </c>
      <c r="K3540" s="142" t="str">
        <f>lang!A749</f>
        <v>negocio de alquiler de coches</v>
      </c>
      <c r="L3540" t="s">
        <v>1961</v>
      </c>
      <c r="M3540">
        <v>1.0256855246836301</v>
      </c>
      <c r="N3540">
        <v>2</v>
      </c>
      <c r="O3540">
        <v>3203</v>
      </c>
      <c r="P3540" s="129" t="s">
        <v>10839</v>
      </c>
    </row>
    <row r="3541" spans="2:16" ht="72" thickBot="1">
      <c r="B3541" s="13">
        <v>361</v>
      </c>
      <c r="K3541" s="142" t="str">
        <f>lang!A750</f>
        <v>anuncio publicitario</v>
      </c>
      <c r="L3541" t="s">
        <v>1962</v>
      </c>
      <c r="M3541">
        <v>1.002822065177515</v>
      </c>
      <c r="N3541">
        <v>10</v>
      </c>
      <c r="O3541">
        <v>3205</v>
      </c>
      <c r="P3541" s="129" t="s">
        <v>10840</v>
      </c>
    </row>
    <row r="3542" spans="2:16" ht="31.2" thickBot="1">
      <c r="B3542" s="13">
        <v>362</v>
      </c>
      <c r="K3542" s="142" t="str">
        <f>lang!A751</f>
        <v>Mantenimiento del auto</v>
      </c>
      <c r="L3542" t="s">
        <v>1964</v>
      </c>
      <c r="M3542">
        <v>1.3744896284930641</v>
      </c>
      <c r="N3542">
        <v>5</v>
      </c>
      <c r="O3542">
        <v>3215</v>
      </c>
      <c r="P3542" s="129" t="s">
        <v>10841</v>
      </c>
    </row>
    <row r="3543" spans="2:16" ht="41.4" thickBot="1">
      <c r="B3543" s="13">
        <v>363</v>
      </c>
      <c r="K3543" s="142" t="str">
        <f>lang!A752</f>
        <v>reparación de máquinas</v>
      </c>
      <c r="L3543" t="s">
        <v>1966</v>
      </c>
      <c r="M3543">
        <v>1.568240599500579</v>
      </c>
      <c r="N3543">
        <v>5</v>
      </c>
      <c r="O3543">
        <v>3220</v>
      </c>
      <c r="P3543" s="129" t="s">
        <v>10842</v>
      </c>
    </row>
    <row r="3544" spans="2:16" ht="61.8" thickBot="1">
      <c r="B3544" s="13">
        <v>364</v>
      </c>
      <c r="K3544" s="142" t="str">
        <f>lang!A753</f>
        <v>Servicios Legales/Financieros/Contables</v>
      </c>
      <c r="L3544" t="s">
        <v>1968</v>
      </c>
      <c r="M3544">
        <v>0.37775935980680658</v>
      </c>
      <c r="N3544">
        <v>3</v>
      </c>
      <c r="O3544">
        <v>3225</v>
      </c>
      <c r="P3544" s="129" t="s">
        <v>10843</v>
      </c>
    </row>
    <row r="3545" spans="2:16" ht="18.600000000000001" thickBot="1">
      <c r="B3545" s="13">
        <v>365</v>
      </c>
      <c r="K3545" s="142" t="str">
        <f>lang!A754</f>
        <v>Servicios de ingeniería civil y construcción.</v>
      </c>
      <c r="L3545" t="s">
        <v>1970</v>
      </c>
      <c r="M3545">
        <v>0.93464572728851414</v>
      </c>
      <c r="N3545">
        <v>1</v>
      </c>
      <c r="O3545">
        <v>3228</v>
      </c>
      <c r="P3545" s="129" t="s">
        <v>10844</v>
      </c>
    </row>
    <row r="3546" spans="2:16" ht="18.600000000000001" thickBot="1">
      <c r="B3546" s="13">
        <v>366</v>
      </c>
      <c r="K3546" s="142" t="str">
        <f>lang!A755</f>
        <v>servicio de despacho de trabajadores</v>
      </c>
      <c r="L3546" t="s">
        <v>1972</v>
      </c>
      <c r="M3546">
        <v>7.311850124472577E-2</v>
      </c>
      <c r="N3546">
        <v>1</v>
      </c>
      <c r="O3546">
        <v>3229</v>
      </c>
      <c r="P3546" s="129" t="s">
        <v>10845</v>
      </c>
    </row>
    <row r="3547" spans="2:16" ht="21" thickBot="1">
      <c r="B3547" s="13">
        <v>367</v>
      </c>
      <c r="K3547" s="142" t="str">
        <f>lang!A756</f>
        <v>servicio de construcción</v>
      </c>
      <c r="L3547" t="s">
        <v>1974</v>
      </c>
      <c r="M3547">
        <v>0.53238794486476981</v>
      </c>
      <c r="N3547">
        <v>2</v>
      </c>
      <c r="O3547">
        <v>3230</v>
      </c>
      <c r="P3547" s="129" t="s">
        <v>10846</v>
      </c>
    </row>
    <row r="3548" spans="2:16" ht="21" thickBot="1">
      <c r="B3548" s="13">
        <v>368</v>
      </c>
      <c r="K3548" s="142" t="str">
        <f>lang!A757</f>
        <v>negocio de seguridad</v>
      </c>
      <c r="L3548" t="s">
        <v>1976</v>
      </c>
      <c r="M3548">
        <v>0.39720976285702542</v>
      </c>
      <c r="N3548">
        <v>1</v>
      </c>
      <c r="O3548">
        <v>3232</v>
      </c>
      <c r="P3548" s="129" t="s">
        <v>10847</v>
      </c>
    </row>
    <row r="3549" spans="2:16" ht="18.600000000000001" thickBot="1">
      <c r="B3549" s="13">
        <v>369</v>
      </c>
      <c r="K3549" s="142" t="str">
        <f>lang!A758</f>
        <v>Otros servicios comerciales</v>
      </c>
      <c r="L3549" t="s">
        <v>1977</v>
      </c>
      <c r="M3549">
        <v>0.39219981203297638</v>
      </c>
      <c r="N3549">
        <v>10</v>
      </c>
      <c r="O3549">
        <v>3233</v>
      </c>
      <c r="P3549" s="129" t="s">
        <v>10848</v>
      </c>
    </row>
    <row r="3550" spans="2:16" ht="21" thickBot="1">
      <c r="B3550" s="13">
        <v>370</v>
      </c>
      <c r="K3550" s="142" t="str">
        <f>lang!A759</f>
        <v>negocio de alojamiento</v>
      </c>
      <c r="L3550" t="s">
        <v>1978</v>
      </c>
      <c r="M3550">
        <v>3.1211649257012022</v>
      </c>
      <c r="N3550">
        <v>1</v>
      </c>
      <c r="O3550">
        <v>3243</v>
      </c>
      <c r="P3550" s="129" t="s">
        <v>10849</v>
      </c>
    </row>
    <row r="3551" spans="2:16" ht="31.2" thickBot="1">
      <c r="B3551" s="13">
        <v>371</v>
      </c>
      <c r="K3551" s="142" t="str">
        <f>lang!A760</f>
        <v>restaurante</v>
      </c>
      <c r="L3551" t="s">
        <v>1980</v>
      </c>
      <c r="M3551">
        <v>2.1125844878891038</v>
      </c>
      <c r="N3551">
        <v>1</v>
      </c>
      <c r="O3551">
        <v>3244</v>
      </c>
      <c r="P3551" s="129" t="s">
        <v>10850</v>
      </c>
    </row>
    <row r="3552" spans="2:16" ht="21" thickBot="1">
      <c r="B3552" s="13">
        <v>372</v>
      </c>
      <c r="K3552" s="142" t="str">
        <f>lang!A761</f>
        <v>Servicio de comida para llevar/entrega</v>
      </c>
      <c r="L3552" t="s">
        <v>1982</v>
      </c>
      <c r="M3552">
        <v>1.8887716404807331</v>
      </c>
      <c r="N3552">
        <v>0</v>
      </c>
      <c r="O3552">
        <v>3244</v>
      </c>
      <c r="P3552" s="129" t="s">
        <v>10851</v>
      </c>
    </row>
    <row r="3553" spans="2:16" ht="61.8" thickBot="1">
      <c r="B3553" s="13">
        <v>373</v>
      </c>
      <c r="K3553" s="142" t="str">
        <f>lang!A762</f>
        <v>industria de la lavandería</v>
      </c>
      <c r="L3553" t="s">
        <v>1984</v>
      </c>
      <c r="M3553">
        <v>2.271312655423765</v>
      </c>
      <c r="N3553">
        <v>3</v>
      </c>
      <c r="O3553">
        <v>3245</v>
      </c>
      <c r="P3553" s="129" t="s">
        <v>10852</v>
      </c>
    </row>
    <row r="3554" spans="2:16" ht="18.600000000000001" thickBot="1">
      <c r="B3554" s="13">
        <v>374</v>
      </c>
      <c r="K3554" s="142" t="str">
        <f>lang!A763</f>
        <v>negocio de barbero</v>
      </c>
      <c r="L3554" t="s">
        <v>1986</v>
      </c>
      <c r="M3554">
        <v>1.6201657320610761</v>
      </c>
      <c r="N3554">
        <v>1</v>
      </c>
      <c r="O3554">
        <v>3248</v>
      </c>
      <c r="P3554" s="129" t="s">
        <v>10853</v>
      </c>
    </row>
    <row r="3555" spans="2:16" ht="18.600000000000001" thickBot="1">
      <c r="B3555" s="13">
        <v>375</v>
      </c>
      <c r="K3555" s="142" t="str">
        <f>lang!A764</f>
        <v>industria de la belleza</v>
      </c>
      <c r="L3555" t="s">
        <v>1988</v>
      </c>
      <c r="M3555">
        <v>1.1941177896975379</v>
      </c>
      <c r="N3555">
        <v>1</v>
      </c>
      <c r="O3555">
        <v>3249</v>
      </c>
      <c r="P3555" s="129" t="s">
        <v>10854</v>
      </c>
    </row>
    <row r="3556" spans="2:16" ht="18.600000000000001" thickBot="1">
      <c r="B3556" s="13">
        <v>376</v>
      </c>
      <c r="K3556" s="142" t="str">
        <f>lang!A765</f>
        <v>negocio de baño</v>
      </c>
      <c r="L3556" t="s">
        <v>1990</v>
      </c>
      <c r="M3556">
        <v>9.7849738497593108</v>
      </c>
      <c r="N3556">
        <v>1</v>
      </c>
      <c r="O3556">
        <v>3250</v>
      </c>
      <c r="P3556" s="129" t="s">
        <v>10855</v>
      </c>
    </row>
    <row r="3557" spans="2:16" ht="18.600000000000001" thickBot="1">
      <c r="B3557" s="13">
        <v>377</v>
      </c>
      <c r="K3557" s="142" t="str">
        <f>lang!A766</f>
        <v>Otros negocios de lavandería, peluquería, belleza y baños</v>
      </c>
      <c r="L3557" t="s">
        <v>1992</v>
      </c>
      <c r="M3557">
        <v>1.38667290058642</v>
      </c>
      <c r="N3557">
        <v>3</v>
      </c>
      <c r="O3557">
        <v>3251</v>
      </c>
      <c r="P3557" s="129" t="s">
        <v>10856</v>
      </c>
    </row>
    <row r="3558" spans="2:16" ht="18.600000000000001" thickBot="1">
      <c r="B3558" s="13">
        <v>378</v>
      </c>
      <c r="K3558" s="142" t="str">
        <f>lang!A767</f>
        <v>cine</v>
      </c>
      <c r="L3558" t="s">
        <v>1994</v>
      </c>
      <c r="M3558">
        <v>3.960632376761513</v>
      </c>
      <c r="N3558">
        <v>1</v>
      </c>
      <c r="O3558">
        <v>3254</v>
      </c>
      <c r="P3558" s="129" t="s">
        <v>10857</v>
      </c>
    </row>
    <row r="3559" spans="2:16" ht="18.600000000000001" thickBot="1">
      <c r="B3559" s="13">
        <v>379</v>
      </c>
      <c r="K3559" s="142" t="str">
        <f>lang!A768</f>
        <v>Salas de espectáculos (excepto cines) y grupos de actuación</v>
      </c>
      <c r="L3559" t="s">
        <v>1996</v>
      </c>
      <c r="M3559">
        <v>1.1205919301532481</v>
      </c>
      <c r="N3559">
        <v>1</v>
      </c>
      <c r="O3559">
        <v>3255</v>
      </c>
      <c r="P3559" s="129" t="s">
        <v>10858</v>
      </c>
    </row>
    <row r="3560" spans="2:16" ht="31.2" thickBot="1">
      <c r="B3560" s="13">
        <v>380</v>
      </c>
      <c r="K3560" s="142" t="str">
        <f>lang!A769</f>
        <v>Hipódromos y equipos para carreras de bicicletas, carreras de caballos, etc.</v>
      </c>
      <c r="L3560" t="s">
        <v>1998</v>
      </c>
      <c r="M3560">
        <v>1.3459503544335381</v>
      </c>
      <c r="N3560">
        <v>1</v>
      </c>
      <c r="O3560">
        <v>3256</v>
      </c>
      <c r="P3560" s="129" t="s">
        <v>10859</v>
      </c>
    </row>
    <row r="3561" spans="2:16" ht="61.8" thickBot="1">
      <c r="B3561" s="13">
        <v>381</v>
      </c>
      <c r="K3561" s="142" t="str">
        <f>lang!A770</f>
        <v>Instalaciones deportivas, parques, parques de atracciones</v>
      </c>
      <c r="L3561" t="s">
        <v>2000</v>
      </c>
      <c r="M3561">
        <v>1.569287869987229</v>
      </c>
      <c r="N3561">
        <v>8</v>
      </c>
      <c r="O3561">
        <v>3257</v>
      </c>
      <c r="P3561" s="129" t="s">
        <v>10860</v>
      </c>
    </row>
    <row r="3562" spans="2:16" ht="21" thickBot="1">
      <c r="B3562" s="13">
        <v>382</v>
      </c>
      <c r="K3562" s="142" t="str">
        <f>lang!A771</f>
        <v>patio de juegos</v>
      </c>
      <c r="L3562" t="s">
        <v>2002</v>
      </c>
      <c r="M3562">
        <v>2.1208668032429459</v>
      </c>
      <c r="N3562">
        <v>1</v>
      </c>
      <c r="O3562">
        <v>3265</v>
      </c>
      <c r="P3562" s="129" t="s">
        <v>10861</v>
      </c>
    </row>
    <row r="3563" spans="2:16" ht="31.2" thickBot="1">
      <c r="B3563" s="13">
        <v>383</v>
      </c>
      <c r="K3563" s="142" t="str">
        <f>lang!A772</f>
        <v>Otro entretenimiento</v>
      </c>
      <c r="L3563" t="s">
        <v>2004</v>
      </c>
      <c r="M3563">
        <v>2.0257247120601298</v>
      </c>
      <c r="N3563">
        <v>3</v>
      </c>
      <c r="O3563">
        <v>3266</v>
      </c>
      <c r="P3563" s="129" t="s">
        <v>10862</v>
      </c>
    </row>
    <row r="3564" spans="2:16" ht="18.600000000000001" thickBot="1">
      <c r="B3564" s="13">
        <v>384</v>
      </c>
      <c r="K3564" s="142" t="str">
        <f>lang!A773</f>
        <v>fotografía</v>
      </c>
      <c r="L3564" t="s">
        <v>2006</v>
      </c>
      <c r="M3564">
        <v>1.0083229728703911</v>
      </c>
      <c r="N3564">
        <v>1</v>
      </c>
      <c r="O3564">
        <v>3269</v>
      </c>
      <c r="P3564" s="129" t="s">
        <v>10863</v>
      </c>
    </row>
    <row r="3565" spans="2:16" ht="21" thickBot="1">
      <c r="B3565" s="13">
        <v>385</v>
      </c>
      <c r="K3565" s="142" t="str">
        <f>lang!A774</f>
        <v>negocio ceremonial</v>
      </c>
      <c r="L3565" t="s">
        <v>2008</v>
      </c>
      <c r="M3565">
        <v>2.2630852074526748</v>
      </c>
      <c r="N3565">
        <v>5</v>
      </c>
      <c r="O3565">
        <v>3270</v>
      </c>
      <c r="P3565" s="129" t="s">
        <v>10864</v>
      </c>
    </row>
    <row r="3566" spans="2:16" ht="31.2" thickBot="1">
      <c r="B3566" s="13">
        <v>386</v>
      </c>
      <c r="K3566" s="142" t="str">
        <f>lang!A775</f>
        <v>tutoría privada</v>
      </c>
      <c r="L3566" t="s">
        <v>2010</v>
      </c>
      <c r="M3566">
        <v>0.96156832502595357</v>
      </c>
      <c r="N3566">
        <v>8</v>
      </c>
      <c r="O3566">
        <v>3275</v>
      </c>
      <c r="P3566" s="129" t="s">
        <v>10865</v>
      </c>
    </row>
    <row r="3567" spans="2:16" ht="18.600000000000001" thickBot="1">
      <c r="B3567" s="13">
        <v>387</v>
      </c>
      <c r="K3567" s="142" t="str">
        <f>lang!A776</f>
        <v>Varios negocios de reparación (excepto enumerados por separado)</v>
      </c>
      <c r="L3567" t="s">
        <v>2012</v>
      </c>
      <c r="M3567">
        <v>1.509649961821141</v>
      </c>
      <c r="N3567">
        <v>2</v>
      </c>
      <c r="O3567">
        <v>3283</v>
      </c>
      <c r="P3567" s="129" t="s">
        <v>10866</v>
      </c>
    </row>
    <row r="3568" spans="2:16" ht="18.600000000000001" thickBot="1">
      <c r="B3568" s="13">
        <v>388</v>
      </c>
      <c r="K3568" s="142" t="str">
        <f>lang!A777</f>
        <v>Otros servicios personales</v>
      </c>
      <c r="L3568" t="s">
        <v>2013</v>
      </c>
      <c r="M3568">
        <v>0.92958741523081423</v>
      </c>
      <c r="N3568">
        <v>5</v>
      </c>
      <c r="O3568">
        <v>3285</v>
      </c>
      <c r="P3568" s="129" t="s">
        <v>10863</v>
      </c>
    </row>
    <row r="3569" spans="2:16" ht="72" thickBot="1">
      <c r="B3569" s="13">
        <v>389</v>
      </c>
      <c r="K3569" s="142" t="str">
        <f>lang!A778</f>
        <v>Material de oficina</v>
      </c>
      <c r="L3569" t="s">
        <v>2014</v>
      </c>
      <c r="M3569">
        <v>2.785647374781512</v>
      </c>
      <c r="N3569">
        <v>1</v>
      </c>
      <c r="O3569">
        <v>3290</v>
      </c>
      <c r="P3569" s="129" t="s">
        <v>10867</v>
      </c>
    </row>
    <row r="3570" spans="2:16" ht="41.4" thickBot="1">
      <c r="B3570" s="13">
        <v>390</v>
      </c>
      <c r="K3570" s="142" t="str">
        <f>lang!A779</f>
        <v>Clasificación desconocida</v>
      </c>
      <c r="L3570" t="s">
        <v>2015</v>
      </c>
      <c r="M3570">
        <v>2.0025555059335489</v>
      </c>
      <c r="N3570">
        <v>1</v>
      </c>
      <c r="O3570">
        <v>3291</v>
      </c>
      <c r="P3570" s="129" t="s">
        <v>10868</v>
      </c>
    </row>
    <row r="3571" spans="2:16" ht="18.600000000000001" thickBot="1">
      <c r="B3571" s="13">
        <v>391</v>
      </c>
      <c r="P3571" s="129" t="s">
        <v>10863</v>
      </c>
    </row>
    <row r="3572" spans="2:16" ht="92.4" thickBot="1">
      <c r="B3572" s="13">
        <v>392</v>
      </c>
      <c r="P3572" s="129" t="s">
        <v>10869</v>
      </c>
    </row>
    <row r="3573" spans="2:16" ht="21" thickBot="1">
      <c r="B3573" s="13">
        <v>393</v>
      </c>
      <c r="K3573" t="str">
        <f>K3426</f>
        <v>vagón de ferrocarril</v>
      </c>
      <c r="L3573" t="s">
        <v>1753</v>
      </c>
      <c r="M3573">
        <v>3.29153761557588</v>
      </c>
      <c r="N3573">
        <v>8</v>
      </c>
      <c r="O3573">
        <v>2708</v>
      </c>
      <c r="P3573" s="129" t="s">
        <v>10870</v>
      </c>
    </row>
    <row r="3574" spans="2:16" ht="18.600000000000001" thickBot="1">
      <c r="B3574" s="13">
        <v>394</v>
      </c>
      <c r="K3574" t="str">
        <f>K3427</f>
        <v>reparación de vagones de ferrocarril</v>
      </c>
      <c r="L3574" t="s">
        <v>1755</v>
      </c>
      <c r="M3574">
        <v>3.4355280743729431</v>
      </c>
      <c r="N3574">
        <v>2</v>
      </c>
      <c r="O3574">
        <v>2716</v>
      </c>
      <c r="P3574" s="129" t="s">
        <v>10863</v>
      </c>
    </row>
    <row r="3575" spans="2:16" ht="51.6" thickBot="1">
      <c r="B3575" s="13">
        <v>395</v>
      </c>
      <c r="K3575" t="str">
        <f>K3428</f>
        <v>aeronave</v>
      </c>
      <c r="L3575" t="s">
        <v>1757</v>
      </c>
      <c r="M3575">
        <v>1.2566372242027559</v>
      </c>
      <c r="N3575">
        <v>14</v>
      </c>
      <c r="O3575">
        <v>2718</v>
      </c>
      <c r="P3575" s="129" t="s">
        <v>10871</v>
      </c>
    </row>
    <row r="3576" spans="2:16" ht="21" thickBot="1">
      <c r="B3576" s="13">
        <v>396</v>
      </c>
      <c r="K3576" t="str">
        <f>K3429</f>
        <v>reparación de aeronaves</v>
      </c>
      <c r="L3576" t="s">
        <v>1759</v>
      </c>
      <c r="M3576">
        <v>0.48490465312910169</v>
      </c>
      <c r="N3576">
        <v>1</v>
      </c>
      <c r="O3576">
        <v>2732</v>
      </c>
      <c r="P3576" s="129" t="s">
        <v>10872</v>
      </c>
    </row>
    <row r="3577" spans="2:16" ht="21" thickBot="1">
      <c r="B3577" s="13">
        <v>397</v>
      </c>
      <c r="K3577" t="str">
        <f>K3431</f>
        <v>Otra maquinaria de transporte</v>
      </c>
      <c r="L3577" t="s">
        <v>1763</v>
      </c>
      <c r="M3577">
        <v>3.2477918251918991</v>
      </c>
      <c r="N3577">
        <v>11</v>
      </c>
      <c r="O3577">
        <v>2739</v>
      </c>
      <c r="P3577" s="129" t="s">
        <v>10873</v>
      </c>
    </row>
    <row r="3578" spans="2:16" ht="18.600000000000001" thickBot="1">
      <c r="B3578" s="13">
        <v>398</v>
      </c>
      <c r="P3578" s="129" t="s">
        <v>10863</v>
      </c>
    </row>
    <row r="3579" spans="2:16" ht="61.8" thickBot="1">
      <c r="B3579" s="13">
        <v>399</v>
      </c>
      <c r="P3579" s="129" t="s">
        <v>10874</v>
      </c>
    </row>
    <row r="3580" spans="2:16" ht="18.600000000000001" thickBot="1">
      <c r="B3580" s="13">
        <v>400</v>
      </c>
      <c r="P3580" s="129" t="s">
        <v>10875</v>
      </c>
    </row>
    <row r="3581" spans="2:16" ht="18.600000000000001" thickBot="1">
      <c r="B3581" s="13">
        <v>401</v>
      </c>
      <c r="P3581" s="129" t="s">
        <v>10876</v>
      </c>
    </row>
    <row r="3582" spans="2:16" ht="21" thickBot="1">
      <c r="B3582" s="13">
        <v>402</v>
      </c>
      <c r="P3582" s="129" t="s">
        <v>10877</v>
      </c>
    </row>
    <row r="3583" spans="2:16" ht="18.600000000000001" thickBot="1">
      <c r="B3583" s="13">
        <v>403</v>
      </c>
      <c r="P3583" s="129" t="s">
        <v>10878</v>
      </c>
    </row>
    <row r="3584" spans="2:16" ht="18.600000000000001" thickBot="1">
      <c r="B3584" s="13">
        <v>404</v>
      </c>
      <c r="P3584" s="129" t="s">
        <v>10879</v>
      </c>
    </row>
    <row r="3585" spans="2:16" ht="18.600000000000001" thickBot="1">
      <c r="B3585" s="13">
        <v>405</v>
      </c>
      <c r="P3585" s="129" t="s">
        <v>10880</v>
      </c>
    </row>
    <row r="3586" spans="2:16" ht="61.8" thickBot="1">
      <c r="B3586" s="13">
        <v>406</v>
      </c>
      <c r="P3586" s="129" t="s">
        <v>10881</v>
      </c>
    </row>
    <row r="3587" spans="2:16" ht="41.4" thickBot="1">
      <c r="B3587" s="13">
        <v>407</v>
      </c>
      <c r="P3587" s="129" t="s">
        <v>10882</v>
      </c>
    </row>
    <row r="3588" spans="2:16" ht="18.600000000000001" thickBot="1">
      <c r="B3588" s="13">
        <v>408</v>
      </c>
      <c r="P3588" s="129" t="s">
        <v>10883</v>
      </c>
    </row>
    <row r="3589" spans="2:16" ht="18.600000000000001" thickBot="1">
      <c r="B3589" s="13">
        <v>409</v>
      </c>
      <c r="P3589" s="129" t="s">
        <v>10884</v>
      </c>
    </row>
    <row r="3590" spans="2:16" ht="18.600000000000001" thickBot="1">
      <c r="B3590" s="13">
        <v>410</v>
      </c>
      <c r="P3590" s="129" t="s">
        <v>10885</v>
      </c>
    </row>
    <row r="3591" spans="2:16" ht="31.2" thickBot="1">
      <c r="B3591" s="13">
        <v>411</v>
      </c>
      <c r="P3591" s="129" t="s">
        <v>10886</v>
      </c>
    </row>
    <row r="3592" spans="2:16" ht="41.4" thickBot="1">
      <c r="B3592" s="13">
        <v>412</v>
      </c>
      <c r="P3592" s="129" t="s">
        <v>10887</v>
      </c>
    </row>
    <row r="3593" spans="2:16" ht="51.6" thickBot="1">
      <c r="B3593" s="13">
        <v>413</v>
      </c>
      <c r="P3593" s="129" t="s">
        <v>10888</v>
      </c>
    </row>
    <row r="3594" spans="2:16" ht="18.600000000000001" thickBot="1">
      <c r="B3594" s="13">
        <v>414</v>
      </c>
      <c r="P3594" s="129" t="s">
        <v>10889</v>
      </c>
    </row>
    <row r="3595" spans="2:16" ht="18.600000000000001" thickBot="1">
      <c r="B3595" s="13">
        <v>415</v>
      </c>
      <c r="P3595" s="129" t="s">
        <v>10890</v>
      </c>
    </row>
    <row r="3596" spans="2:16" ht="18.600000000000001" thickBot="1">
      <c r="B3596" s="13">
        <v>416</v>
      </c>
      <c r="P3596" s="129" t="s">
        <v>10891</v>
      </c>
    </row>
    <row r="3597" spans="2:16" ht="18.600000000000001" thickBot="1">
      <c r="B3597" s="13">
        <v>417</v>
      </c>
      <c r="P3597" s="129" t="s">
        <v>10429</v>
      </c>
    </row>
    <row r="3598" spans="2:16" ht="18.600000000000001" thickBot="1">
      <c r="B3598" s="13">
        <v>418</v>
      </c>
      <c r="P3598" s="129" t="s">
        <v>10430</v>
      </c>
    </row>
    <row r="3599" spans="2:16" ht="21" thickBot="1">
      <c r="B3599" s="13">
        <v>419</v>
      </c>
      <c r="P3599" s="129" t="s">
        <v>10892</v>
      </c>
    </row>
    <row r="3600" spans="2:16" ht="21" thickBot="1">
      <c r="B3600" s="13">
        <v>420</v>
      </c>
      <c r="P3600" s="129" t="s">
        <v>10893</v>
      </c>
    </row>
    <row r="3601" spans="2:16" ht="21" thickBot="1">
      <c r="B3601" s="13">
        <v>421</v>
      </c>
      <c r="P3601" s="129" t="s">
        <v>10894</v>
      </c>
    </row>
    <row r="3602" spans="2:16" ht="18.600000000000001" thickBot="1">
      <c r="B3602" s="13">
        <v>422</v>
      </c>
      <c r="P3602" s="129" t="s">
        <v>10895</v>
      </c>
    </row>
    <row r="3603" spans="2:16" ht="21" thickBot="1">
      <c r="B3603" s="13">
        <v>423</v>
      </c>
      <c r="P3603" s="129" t="s">
        <v>10896</v>
      </c>
    </row>
    <row r="3604" spans="2:16" ht="21" thickBot="1">
      <c r="B3604" s="13">
        <v>424</v>
      </c>
      <c r="P3604" s="129" t="s">
        <v>10897</v>
      </c>
    </row>
    <row r="3605" spans="2:16" ht="21" thickBot="1">
      <c r="B3605" s="13">
        <v>425</v>
      </c>
      <c r="P3605" s="129" t="s">
        <v>10898</v>
      </c>
    </row>
    <row r="3606" spans="2:16" ht="31.2" thickBot="1">
      <c r="B3606" s="13">
        <v>426</v>
      </c>
      <c r="P3606" s="129" t="s">
        <v>10899</v>
      </c>
    </row>
    <row r="3607" spans="2:16" ht="18.600000000000001" thickBot="1">
      <c r="B3607" s="13">
        <v>427</v>
      </c>
      <c r="P3607" s="129" t="s">
        <v>10900</v>
      </c>
    </row>
    <row r="3608" spans="2:16" ht="21" thickBot="1">
      <c r="B3608" s="13">
        <v>428</v>
      </c>
      <c r="P3608" s="129" t="s">
        <v>10901</v>
      </c>
    </row>
    <row r="3609" spans="2:16" ht="21" thickBot="1">
      <c r="B3609" s="13">
        <v>429</v>
      </c>
      <c r="P3609" s="129" t="s">
        <v>10902</v>
      </c>
    </row>
    <row r="3610" spans="2:16" ht="21" thickBot="1">
      <c r="B3610" s="13">
        <v>430</v>
      </c>
      <c r="P3610" s="129" t="s">
        <v>10903</v>
      </c>
    </row>
    <row r="3611" spans="2:16" ht="18.600000000000001" thickBot="1">
      <c r="B3611" s="13">
        <v>431</v>
      </c>
      <c r="P3611" s="129" t="s">
        <v>10904</v>
      </c>
    </row>
    <row r="3612" spans="2:16" ht="31.2" thickBot="1">
      <c r="B3612" s="13">
        <v>432</v>
      </c>
      <c r="P3612" s="129" t="s">
        <v>10905</v>
      </c>
    </row>
    <row r="3613" spans="2:16" ht="51.6" thickBot="1">
      <c r="B3613" s="13">
        <v>433</v>
      </c>
      <c r="P3613" s="129" t="s">
        <v>10906</v>
      </c>
    </row>
    <row r="3614" spans="2:16" ht="61.8" thickBot="1">
      <c r="B3614" s="13">
        <v>434</v>
      </c>
      <c r="P3614" s="129" t="s">
        <v>10907</v>
      </c>
    </row>
    <row r="3615" spans="2:16" ht="31.2" thickBot="1">
      <c r="B3615" s="13">
        <v>435</v>
      </c>
      <c r="P3615" s="129" t="s">
        <v>10908</v>
      </c>
    </row>
    <row r="3616" spans="2:16" ht="31.2" thickBot="1">
      <c r="B3616" s="13">
        <v>436</v>
      </c>
      <c r="P3616" s="129" t="s">
        <v>10909</v>
      </c>
    </row>
    <row r="3617" spans="2:16" ht="31.2" thickBot="1">
      <c r="B3617" s="13">
        <v>437</v>
      </c>
      <c r="P3617" s="129" t="s">
        <v>10910</v>
      </c>
    </row>
    <row r="3618" spans="2:16" ht="18.600000000000001" thickBot="1">
      <c r="B3618" s="13">
        <v>438</v>
      </c>
      <c r="P3618" s="129" t="s">
        <v>10911</v>
      </c>
    </row>
    <row r="3619" spans="2:16" ht="31.2" thickBot="1">
      <c r="B3619" s="13">
        <v>439</v>
      </c>
      <c r="P3619" s="129" t="s">
        <v>10912</v>
      </c>
    </row>
    <row r="3620" spans="2:16" ht="41.4" thickBot="1">
      <c r="B3620" s="13">
        <v>440</v>
      </c>
      <c r="P3620" s="129" t="s">
        <v>10913</v>
      </c>
    </row>
    <row r="3621" spans="2:16" ht="92.4" thickBot="1">
      <c r="B3621" s="13">
        <v>441</v>
      </c>
      <c r="P3621" s="129" t="s">
        <v>10914</v>
      </c>
    </row>
    <row r="3622" spans="2:16" ht="61.8" thickBot="1">
      <c r="B3622" s="13">
        <v>442</v>
      </c>
      <c r="P3622" s="129" t="s">
        <v>10915</v>
      </c>
    </row>
    <row r="3623" spans="2:16" ht="21" thickBot="1">
      <c r="B3623" s="13">
        <v>443</v>
      </c>
      <c r="P3623" s="129" t="s">
        <v>10916</v>
      </c>
    </row>
    <row r="3624" spans="2:16" ht="21" thickBot="1">
      <c r="B3624" s="13">
        <v>444</v>
      </c>
      <c r="P3624" s="129" t="s">
        <v>10917</v>
      </c>
    </row>
    <row r="3625" spans="2:16" ht="31.2" thickBot="1">
      <c r="B3625" s="13">
        <v>445</v>
      </c>
      <c r="P3625" s="129" t="s">
        <v>10918</v>
      </c>
    </row>
    <row r="3626" spans="2:16" ht="112.8" thickBot="1">
      <c r="B3626" s="13">
        <v>446</v>
      </c>
      <c r="P3626" s="129" t="s">
        <v>10919</v>
      </c>
    </row>
    <row r="3627" spans="2:16" ht="82.2" thickBot="1">
      <c r="B3627" s="13">
        <v>447</v>
      </c>
      <c r="P3627" s="129" t="s">
        <v>10920</v>
      </c>
    </row>
    <row r="3628" spans="2:16" ht="21" thickBot="1">
      <c r="B3628" s="13">
        <v>448</v>
      </c>
      <c r="P3628" s="129" t="s">
        <v>10921</v>
      </c>
    </row>
    <row r="3629" spans="2:16" ht="21" thickBot="1">
      <c r="B3629" s="13">
        <v>449</v>
      </c>
      <c r="P3629" s="129" t="s">
        <v>10922</v>
      </c>
    </row>
    <row r="3630" spans="2:16" ht="31.2" thickBot="1">
      <c r="B3630" s="13">
        <v>450</v>
      </c>
      <c r="P3630" s="129" t="s">
        <v>10923</v>
      </c>
    </row>
    <row r="3631" spans="2:16" ht="51.6" thickBot="1">
      <c r="B3631" s="13">
        <v>451</v>
      </c>
      <c r="P3631" s="129" t="s">
        <v>10924</v>
      </c>
    </row>
    <row r="3632" spans="2:16" ht="21" thickBot="1">
      <c r="B3632" s="13">
        <v>452</v>
      </c>
      <c r="P3632" s="129" t="s">
        <v>10925</v>
      </c>
    </row>
    <row r="3633" spans="2:16" ht="18.600000000000001" thickBot="1">
      <c r="B3633" s="13">
        <v>453</v>
      </c>
      <c r="P3633" s="129" t="s">
        <v>10926</v>
      </c>
    </row>
    <row r="3634" spans="2:16" ht="21" thickBot="1">
      <c r="B3634" s="13">
        <v>454</v>
      </c>
      <c r="P3634" s="129" t="s">
        <v>10927</v>
      </c>
    </row>
    <row r="3635" spans="2:16" ht="18.600000000000001" thickBot="1">
      <c r="B3635" s="13">
        <v>455</v>
      </c>
      <c r="P3635" s="129" t="s">
        <v>10928</v>
      </c>
    </row>
    <row r="3636" spans="2:16" ht="21" thickBot="1">
      <c r="B3636" s="13">
        <v>456</v>
      </c>
      <c r="P3636" s="129" t="s">
        <v>10929</v>
      </c>
    </row>
    <row r="3637" spans="2:16" ht="61.8" thickBot="1">
      <c r="B3637" s="13">
        <v>457</v>
      </c>
      <c r="P3637" s="129" t="s">
        <v>10930</v>
      </c>
    </row>
    <row r="3638" spans="2:16" ht="18.600000000000001" thickBot="1">
      <c r="B3638" s="13">
        <v>458</v>
      </c>
      <c r="P3638" s="129" t="s">
        <v>10431</v>
      </c>
    </row>
    <row r="3639" spans="2:16" ht="18.600000000000001" thickBot="1">
      <c r="B3639" s="13">
        <v>459</v>
      </c>
      <c r="P3639" s="129" t="s">
        <v>10931</v>
      </c>
    </row>
    <row r="3640" spans="2:16" ht="21" thickBot="1">
      <c r="B3640" s="13">
        <v>460</v>
      </c>
      <c r="P3640" s="129" t="s">
        <v>10932</v>
      </c>
    </row>
    <row r="3641" spans="2:16" ht="72" thickBot="1">
      <c r="B3641" s="13">
        <v>461</v>
      </c>
      <c r="P3641" s="129" t="s">
        <v>10933</v>
      </c>
    </row>
    <row r="3642" spans="2:16" ht="18.600000000000001" thickBot="1">
      <c r="B3642" s="13">
        <v>462</v>
      </c>
      <c r="P3642" s="129" t="s">
        <v>10934</v>
      </c>
    </row>
    <row r="3643" spans="2:16" ht="21" thickBot="1">
      <c r="B3643" s="13">
        <v>463</v>
      </c>
      <c r="P3643" s="129" t="s">
        <v>10935</v>
      </c>
    </row>
    <row r="3644" spans="2:16" ht="21" thickBot="1">
      <c r="B3644" s="13">
        <v>464</v>
      </c>
      <c r="P3644" s="129" t="s">
        <v>10936</v>
      </c>
    </row>
    <row r="3645" spans="2:16" ht="21" thickBot="1">
      <c r="B3645" s="13">
        <v>465</v>
      </c>
      <c r="P3645" s="129" t="s">
        <v>10937</v>
      </c>
    </row>
    <row r="3646" spans="2:16" ht="31.2" thickBot="1">
      <c r="B3646" s="13">
        <v>466</v>
      </c>
      <c r="P3646" s="129" t="s">
        <v>10938</v>
      </c>
    </row>
    <row r="3647" spans="2:16" ht="31.2" thickBot="1">
      <c r="B3647" s="13">
        <v>467</v>
      </c>
      <c r="P3647" s="129" t="s">
        <v>10939</v>
      </c>
    </row>
    <row r="3648" spans="2:16" ht="51.6" thickBot="1">
      <c r="B3648" s="13">
        <v>468</v>
      </c>
      <c r="P3648" s="129" t="s">
        <v>10940</v>
      </c>
    </row>
    <row r="3649" spans="2:16" ht="18.600000000000001" thickBot="1">
      <c r="B3649" s="13">
        <v>469</v>
      </c>
      <c r="P3649" s="129" t="s">
        <v>10941</v>
      </c>
    </row>
    <row r="3650" spans="2:16" ht="21" thickBot="1">
      <c r="B3650" s="13">
        <v>470</v>
      </c>
      <c r="P3650" s="129" t="s">
        <v>10942</v>
      </c>
    </row>
    <row r="3651" spans="2:16" ht="21" thickBot="1">
      <c r="B3651" s="13">
        <v>471</v>
      </c>
      <c r="P3651" s="129" t="s">
        <v>10943</v>
      </c>
    </row>
    <row r="3652" spans="2:16" ht="21" thickBot="1">
      <c r="B3652" s="13">
        <v>472</v>
      </c>
      <c r="P3652" s="129" t="s">
        <v>10944</v>
      </c>
    </row>
    <row r="3653" spans="2:16" ht="51.6" thickBot="1">
      <c r="B3653" s="13">
        <v>473</v>
      </c>
      <c r="P3653" s="129" t="s">
        <v>10945</v>
      </c>
    </row>
    <row r="3654" spans="2:16" ht="18.600000000000001" thickBot="1">
      <c r="B3654" s="13">
        <v>474</v>
      </c>
      <c r="P3654" s="129" t="s">
        <v>10432</v>
      </c>
    </row>
    <row r="3655" spans="2:16" ht="21" thickBot="1">
      <c r="B3655" s="13">
        <v>475</v>
      </c>
      <c r="P3655" s="129" t="s">
        <v>10946</v>
      </c>
    </row>
    <row r="3656" spans="2:16" ht="21" thickBot="1">
      <c r="B3656" s="13">
        <v>476</v>
      </c>
      <c r="P3656" s="129" t="s">
        <v>10947</v>
      </c>
    </row>
    <row r="3657" spans="2:16" ht="41.4" thickBot="1">
      <c r="B3657" s="13">
        <v>477</v>
      </c>
      <c r="P3657" s="129" t="s">
        <v>10948</v>
      </c>
    </row>
    <row r="3658" spans="2:16" ht="82.2" thickBot="1">
      <c r="B3658" s="13">
        <v>478</v>
      </c>
      <c r="P3658" s="129" t="s">
        <v>10949</v>
      </c>
    </row>
    <row r="3659" spans="2:16" ht="21" thickBot="1">
      <c r="B3659" s="13">
        <v>479</v>
      </c>
      <c r="P3659" s="129" t="s">
        <v>10950</v>
      </c>
    </row>
    <row r="3660" spans="2:16" ht="21" thickBot="1">
      <c r="B3660" s="13">
        <v>480</v>
      </c>
      <c r="P3660" s="129" t="s">
        <v>10951</v>
      </c>
    </row>
    <row r="3661" spans="2:16" ht="21" thickBot="1">
      <c r="B3661" s="13">
        <v>481</v>
      </c>
      <c r="P3661" s="129" t="s">
        <v>10952</v>
      </c>
    </row>
    <row r="3662" spans="2:16" ht="31.2" thickBot="1">
      <c r="B3662" s="13">
        <v>482</v>
      </c>
      <c r="P3662" s="129" t="s">
        <v>10953</v>
      </c>
    </row>
    <row r="3663" spans="2:16" ht="41.4" thickBot="1">
      <c r="B3663" s="13">
        <v>483</v>
      </c>
      <c r="P3663" s="129" t="s">
        <v>10954</v>
      </c>
    </row>
    <row r="3664" spans="2:16" ht="21" thickBot="1">
      <c r="B3664" s="13">
        <v>484</v>
      </c>
      <c r="P3664" s="129" t="s">
        <v>10955</v>
      </c>
    </row>
    <row r="3665" spans="2:16" ht="18.600000000000001" thickBot="1">
      <c r="B3665" s="13">
        <v>485</v>
      </c>
      <c r="P3665" s="129" t="s">
        <v>10956</v>
      </c>
    </row>
    <row r="3666" spans="2:16" ht="31.2" thickBot="1">
      <c r="B3666" s="13">
        <v>486</v>
      </c>
      <c r="P3666" s="129" t="s">
        <v>10957</v>
      </c>
    </row>
    <row r="3667" spans="2:16" ht="31.2" thickBot="1">
      <c r="B3667" s="13">
        <v>487</v>
      </c>
      <c r="P3667" s="129" t="s">
        <v>10958</v>
      </c>
    </row>
    <row r="3668" spans="2:16" ht="21" thickBot="1">
      <c r="B3668" s="13">
        <v>488</v>
      </c>
      <c r="P3668" s="129" t="s">
        <v>10959</v>
      </c>
    </row>
    <row r="3669" spans="2:16" ht="18.600000000000001" thickBot="1">
      <c r="B3669" s="13">
        <v>489</v>
      </c>
      <c r="P3669" s="129" t="s">
        <v>10960</v>
      </c>
    </row>
    <row r="3670" spans="2:16" ht="18.600000000000001" thickBot="1">
      <c r="B3670" s="13">
        <v>490</v>
      </c>
      <c r="P3670" s="129" t="s">
        <v>10961</v>
      </c>
    </row>
    <row r="3671" spans="2:16" ht="18.600000000000001" thickBot="1">
      <c r="B3671" s="13">
        <v>491</v>
      </c>
      <c r="P3671" s="129" t="s">
        <v>10433</v>
      </c>
    </row>
    <row r="3672" spans="2:16" ht="21" thickBot="1">
      <c r="B3672" s="13">
        <v>492</v>
      </c>
      <c r="P3672" s="129" t="s">
        <v>10962</v>
      </c>
    </row>
    <row r="3673" spans="2:16" ht="31.2" thickBot="1">
      <c r="B3673" s="13">
        <v>493</v>
      </c>
      <c r="P3673" s="129" t="s">
        <v>10963</v>
      </c>
    </row>
    <row r="3674" spans="2:16" ht="61.8" thickBot="1">
      <c r="B3674" s="13">
        <v>494</v>
      </c>
      <c r="P3674" s="129" t="s">
        <v>10964</v>
      </c>
    </row>
    <row r="3675" spans="2:16" ht="72" thickBot="1">
      <c r="B3675" s="13">
        <v>495</v>
      </c>
      <c r="P3675" s="129" t="s">
        <v>10965</v>
      </c>
    </row>
    <row r="3676" spans="2:16" ht="21" thickBot="1">
      <c r="B3676" s="13">
        <v>496</v>
      </c>
      <c r="P3676" s="129" t="s">
        <v>10966</v>
      </c>
    </row>
    <row r="3677" spans="2:16" ht="51.6" thickBot="1">
      <c r="B3677" s="13">
        <v>497</v>
      </c>
      <c r="P3677" s="129" t="s">
        <v>10967</v>
      </c>
    </row>
    <row r="3678" spans="2:16" ht="21" thickBot="1">
      <c r="B3678" s="13">
        <v>498</v>
      </c>
      <c r="P3678" s="129" t="s">
        <v>10968</v>
      </c>
    </row>
    <row r="3679" spans="2:16" ht="61.8" thickBot="1">
      <c r="B3679" s="13">
        <v>499</v>
      </c>
      <c r="P3679" s="129" t="s">
        <v>10969</v>
      </c>
    </row>
    <row r="3680" spans="2:16" ht="18.600000000000001" thickBot="1">
      <c r="B3680" s="13">
        <v>500</v>
      </c>
      <c r="P3680" s="129" t="s">
        <v>10970</v>
      </c>
    </row>
    <row r="3681" spans="2:16" ht="18.600000000000001" thickBot="1">
      <c r="B3681" s="13">
        <v>501</v>
      </c>
      <c r="P3681" s="129" t="s">
        <v>10971</v>
      </c>
    </row>
    <row r="3682" spans="2:16" ht="51.6" thickBot="1">
      <c r="B3682" s="13">
        <v>502</v>
      </c>
      <c r="P3682" s="129" t="s">
        <v>10972</v>
      </c>
    </row>
    <row r="3683" spans="2:16" ht="72" thickBot="1">
      <c r="B3683" s="13">
        <v>503</v>
      </c>
      <c r="P3683" s="129" t="s">
        <v>10973</v>
      </c>
    </row>
    <row r="3684" spans="2:16" ht="82.2" thickBot="1">
      <c r="B3684" s="13">
        <v>504</v>
      </c>
      <c r="P3684" s="129" t="s">
        <v>10974</v>
      </c>
    </row>
    <row r="3685" spans="2:16" ht="41.4" thickBot="1">
      <c r="B3685" s="13">
        <v>505</v>
      </c>
      <c r="P3685" s="129" t="s">
        <v>10975</v>
      </c>
    </row>
    <row r="3686" spans="2:16" ht="31.2" thickBot="1">
      <c r="B3686" s="13">
        <v>506</v>
      </c>
      <c r="P3686" s="129" t="s">
        <v>10976</v>
      </c>
    </row>
    <row r="3687" spans="2:16" ht="18.600000000000001" thickBot="1">
      <c r="B3687" s="13">
        <v>507</v>
      </c>
      <c r="P3687" s="129" t="s">
        <v>10977</v>
      </c>
    </row>
    <row r="3688" spans="2:16" ht="18.600000000000001" thickBot="1">
      <c r="B3688" s="13">
        <v>508</v>
      </c>
      <c r="P3688" s="129" t="s">
        <v>10978</v>
      </c>
    </row>
    <row r="3689" spans="2:16" ht="18.600000000000001" thickBot="1">
      <c r="B3689" s="13">
        <v>509</v>
      </c>
      <c r="P3689" s="129" t="s">
        <v>10434</v>
      </c>
    </row>
    <row r="3690" spans="2:16" ht="21" thickBot="1">
      <c r="B3690" s="13">
        <v>510</v>
      </c>
      <c r="P3690" s="129" t="s">
        <v>10979</v>
      </c>
    </row>
    <row r="3691" spans="2:16" ht="41.4" thickBot="1">
      <c r="B3691" s="13">
        <v>511</v>
      </c>
      <c r="P3691" s="129" t="s">
        <v>10980</v>
      </c>
    </row>
    <row r="3692" spans="2:16" ht="21" thickBot="1">
      <c r="B3692" s="13">
        <v>512</v>
      </c>
      <c r="P3692" s="129" t="s">
        <v>10981</v>
      </c>
    </row>
    <row r="3693" spans="2:16" ht="18.600000000000001" thickBot="1">
      <c r="B3693" s="13">
        <v>513</v>
      </c>
      <c r="P3693" s="129" t="s">
        <v>10982</v>
      </c>
    </row>
    <row r="3694" spans="2:16" ht="21" thickBot="1">
      <c r="B3694" s="13">
        <v>514</v>
      </c>
      <c r="P3694" s="129" t="s">
        <v>10983</v>
      </c>
    </row>
    <row r="3695" spans="2:16" ht="18.600000000000001" thickBot="1">
      <c r="B3695" s="13">
        <v>515</v>
      </c>
      <c r="P3695" s="129" t="s">
        <v>10435</v>
      </c>
    </row>
    <row r="3696" spans="2:16" ht="61.8" thickBot="1">
      <c r="B3696" s="13">
        <v>516</v>
      </c>
      <c r="P3696" s="129" t="s">
        <v>10984</v>
      </c>
    </row>
    <row r="3697" spans="2:16" ht="61.8" thickBot="1">
      <c r="B3697" s="13">
        <v>517</v>
      </c>
      <c r="P3697" s="129" t="s">
        <v>10985</v>
      </c>
    </row>
    <row r="3698" spans="2:16" ht="41.4" thickBot="1">
      <c r="B3698" s="13">
        <v>518</v>
      </c>
      <c r="P3698" s="129" t="s">
        <v>10986</v>
      </c>
    </row>
    <row r="3699" spans="2:16" ht="72" thickBot="1">
      <c r="B3699" s="13">
        <v>519</v>
      </c>
      <c r="P3699" s="129" t="s">
        <v>10987</v>
      </c>
    </row>
    <row r="3700" spans="2:16" ht="72" thickBot="1">
      <c r="B3700" s="13">
        <v>520</v>
      </c>
      <c r="P3700" s="129" t="s">
        <v>10988</v>
      </c>
    </row>
    <row r="3701" spans="2:16" ht="18.600000000000001" thickBot="1">
      <c r="B3701" s="13">
        <v>521</v>
      </c>
      <c r="P3701" s="129" t="s">
        <v>10989</v>
      </c>
    </row>
    <row r="3702" spans="2:16" ht="18.600000000000001" thickBot="1">
      <c r="B3702" s="13">
        <v>522</v>
      </c>
      <c r="P3702" s="129" t="s">
        <v>10990</v>
      </c>
    </row>
    <row r="3703" spans="2:16" ht="21" thickBot="1">
      <c r="B3703" s="13">
        <v>523</v>
      </c>
      <c r="P3703" s="129" t="s">
        <v>10991</v>
      </c>
    </row>
    <row r="3704" spans="2:16" ht="21" thickBot="1">
      <c r="B3704" s="13">
        <v>524</v>
      </c>
      <c r="P3704" s="129" t="s">
        <v>10992</v>
      </c>
    </row>
    <row r="3705" spans="2:16" ht="41.4" thickBot="1">
      <c r="B3705" s="13">
        <v>525</v>
      </c>
      <c r="P3705" s="129" t="s">
        <v>10993</v>
      </c>
    </row>
    <row r="3706" spans="2:16" ht="18.600000000000001" thickBot="1">
      <c r="B3706" s="13">
        <v>526</v>
      </c>
      <c r="P3706" s="129" t="s">
        <v>10994</v>
      </c>
    </row>
    <row r="3707" spans="2:16" ht="21" thickBot="1">
      <c r="B3707" s="13">
        <v>527</v>
      </c>
      <c r="P3707" s="129" t="s">
        <v>10995</v>
      </c>
    </row>
    <row r="3708" spans="2:16" ht="21" thickBot="1">
      <c r="B3708" s="13">
        <v>528</v>
      </c>
      <c r="P3708" s="129" t="s">
        <v>10996</v>
      </c>
    </row>
    <row r="3709" spans="2:16" ht="51.6" thickBot="1">
      <c r="B3709" s="13">
        <v>529</v>
      </c>
      <c r="P3709" s="129" t="s">
        <v>10997</v>
      </c>
    </row>
    <row r="3710" spans="2:16" ht="18.600000000000001" thickBot="1">
      <c r="B3710" s="13">
        <v>530</v>
      </c>
      <c r="P3710" s="129" t="s">
        <v>5999</v>
      </c>
    </row>
    <row r="3711" spans="2:16" ht="18.600000000000001" thickBot="1">
      <c r="B3711" s="13">
        <v>531</v>
      </c>
      <c r="P3711" s="129" t="s">
        <v>10998</v>
      </c>
    </row>
    <row r="3712" spans="2:16" ht="61.8" thickBot="1">
      <c r="B3712" s="13">
        <v>532</v>
      </c>
      <c r="P3712" s="129" t="s">
        <v>10999</v>
      </c>
    </row>
    <row r="3713" spans="2:16" ht="21" thickBot="1">
      <c r="B3713" s="13">
        <v>533</v>
      </c>
      <c r="P3713" s="129" t="s">
        <v>11000</v>
      </c>
    </row>
    <row r="3714" spans="2:16" ht="18.600000000000001" thickBot="1">
      <c r="B3714" s="13">
        <v>534</v>
      </c>
      <c r="P3714" s="129" t="s">
        <v>10436</v>
      </c>
    </row>
    <row r="3715" spans="2:16" ht="21" thickBot="1">
      <c r="B3715" s="13">
        <v>535</v>
      </c>
      <c r="P3715" s="129" t="s">
        <v>11001</v>
      </c>
    </row>
    <row r="3716" spans="2:16" ht="18.600000000000001" thickBot="1">
      <c r="B3716" s="13">
        <v>536</v>
      </c>
      <c r="P3716" s="129" t="s">
        <v>11002</v>
      </c>
    </row>
    <row r="3717" spans="2:16" ht="18.600000000000001" thickBot="1">
      <c r="B3717" s="13">
        <v>537</v>
      </c>
      <c r="P3717" s="129" t="s">
        <v>10437</v>
      </c>
    </row>
    <row r="3718" spans="2:16" ht="51.6" thickBot="1">
      <c r="B3718" s="13">
        <v>538</v>
      </c>
      <c r="P3718" s="129" t="s">
        <v>11003</v>
      </c>
    </row>
    <row r="3719" spans="2:16" ht="18.600000000000001" thickBot="1">
      <c r="B3719" s="13">
        <v>539</v>
      </c>
      <c r="P3719" s="129" t="s">
        <v>11004</v>
      </c>
    </row>
    <row r="3720" spans="2:16" ht="72" thickBot="1">
      <c r="B3720" s="13">
        <v>540</v>
      </c>
      <c r="P3720" s="129" t="s">
        <v>11005</v>
      </c>
    </row>
    <row r="3721" spans="2:16" ht="18.600000000000001" thickBot="1">
      <c r="B3721" s="13">
        <v>541</v>
      </c>
      <c r="P3721" s="129" t="s">
        <v>11006</v>
      </c>
    </row>
    <row r="3722" spans="2:16" ht="18.600000000000001" thickBot="1">
      <c r="B3722" s="13">
        <v>542</v>
      </c>
      <c r="P3722" s="129" t="s">
        <v>11007</v>
      </c>
    </row>
    <row r="3723" spans="2:16" ht="18.600000000000001" thickBot="1">
      <c r="B3723" s="13">
        <v>543</v>
      </c>
      <c r="P3723" s="129" t="s">
        <v>11008</v>
      </c>
    </row>
    <row r="3724" spans="2:16" ht="51.6" thickBot="1">
      <c r="B3724" s="13">
        <v>544</v>
      </c>
      <c r="P3724" s="129" t="s">
        <v>11009</v>
      </c>
    </row>
    <row r="3725" spans="2:16" ht="51.6" thickBot="1">
      <c r="B3725" s="13">
        <v>545</v>
      </c>
      <c r="P3725" s="129" t="s">
        <v>11010</v>
      </c>
    </row>
    <row r="3726" spans="2:16" ht="21" thickBot="1">
      <c r="B3726" s="13">
        <v>546</v>
      </c>
      <c r="P3726" s="129" t="s">
        <v>11011</v>
      </c>
    </row>
    <row r="3727" spans="2:16" ht="21" thickBot="1">
      <c r="B3727" s="13">
        <v>547</v>
      </c>
      <c r="P3727" s="129" t="s">
        <v>11012</v>
      </c>
    </row>
    <row r="3728" spans="2:16" ht="21" thickBot="1">
      <c r="B3728" s="13">
        <v>548</v>
      </c>
      <c r="P3728" s="129" t="s">
        <v>11013</v>
      </c>
    </row>
    <row r="3729" spans="2:16" ht="21" thickBot="1">
      <c r="B3729" s="13">
        <v>549</v>
      </c>
      <c r="P3729" s="129" t="s">
        <v>11014</v>
      </c>
    </row>
    <row r="3730" spans="2:16" ht="18.600000000000001" thickBot="1">
      <c r="B3730" s="13">
        <v>550</v>
      </c>
      <c r="P3730" s="129" t="s">
        <v>11015</v>
      </c>
    </row>
    <row r="3731" spans="2:16" ht="18.600000000000001" thickBot="1">
      <c r="B3731" s="13">
        <v>551</v>
      </c>
      <c r="P3731" s="129" t="s">
        <v>11016</v>
      </c>
    </row>
    <row r="3732" spans="2:16" ht="31.2" thickBot="1">
      <c r="B3732" s="13">
        <v>552</v>
      </c>
      <c r="P3732" s="129" t="s">
        <v>11017</v>
      </c>
    </row>
    <row r="3733" spans="2:16" ht="21" thickBot="1">
      <c r="B3733" s="13">
        <v>553</v>
      </c>
      <c r="P3733" s="129" t="s">
        <v>11018</v>
      </c>
    </row>
    <row r="3734" spans="2:16" ht="41.4" thickBot="1">
      <c r="B3734" s="13">
        <v>554</v>
      </c>
      <c r="P3734" s="129" t="s">
        <v>11019</v>
      </c>
    </row>
    <row r="3735" spans="2:16" ht="61.8" thickBot="1">
      <c r="B3735" s="13">
        <v>555</v>
      </c>
      <c r="P3735" s="129" t="s">
        <v>11020</v>
      </c>
    </row>
    <row r="3736" spans="2:16" ht="18.600000000000001" thickBot="1">
      <c r="B3736" s="13">
        <v>556</v>
      </c>
      <c r="P3736" s="129" t="s">
        <v>11021</v>
      </c>
    </row>
    <row r="3737" spans="2:16" ht="21" thickBot="1">
      <c r="B3737" s="13">
        <v>557</v>
      </c>
      <c r="P3737" s="129" t="s">
        <v>11022</v>
      </c>
    </row>
    <row r="3738" spans="2:16" ht="21" thickBot="1">
      <c r="B3738" s="13">
        <v>558</v>
      </c>
      <c r="P3738" s="129" t="s">
        <v>11023</v>
      </c>
    </row>
    <row r="3739" spans="2:16" ht="21" thickBot="1">
      <c r="B3739" s="13">
        <v>559</v>
      </c>
      <c r="P3739" s="129" t="s">
        <v>11024</v>
      </c>
    </row>
    <row r="3740" spans="2:16" ht="31.2" thickBot="1">
      <c r="B3740" s="13">
        <v>560</v>
      </c>
      <c r="P3740" s="129" t="s">
        <v>11025</v>
      </c>
    </row>
    <row r="3741" spans="2:16" ht="21" thickBot="1">
      <c r="B3741" s="13">
        <v>561</v>
      </c>
      <c r="P3741" s="129" t="s">
        <v>11026</v>
      </c>
    </row>
    <row r="3742" spans="2:16" ht="61.8" thickBot="1">
      <c r="B3742" s="13">
        <v>562</v>
      </c>
      <c r="P3742" s="129" t="s">
        <v>11027</v>
      </c>
    </row>
    <row r="3743" spans="2:16" ht="21" thickBot="1">
      <c r="B3743" s="13">
        <v>563</v>
      </c>
      <c r="P3743" s="129" t="s">
        <v>11028</v>
      </c>
    </row>
    <row r="3744" spans="2:16" ht="92.4" thickBot="1">
      <c r="B3744" s="13">
        <v>564</v>
      </c>
      <c r="P3744" s="129" t="s">
        <v>11029</v>
      </c>
    </row>
    <row r="3745" spans="2:16" ht="18.600000000000001" thickBot="1">
      <c r="B3745" s="13">
        <v>565</v>
      </c>
      <c r="P3745" s="129" t="s">
        <v>11030</v>
      </c>
    </row>
    <row r="3746" spans="2:16" ht="61.8" thickBot="1">
      <c r="B3746" s="13">
        <v>566</v>
      </c>
      <c r="P3746" s="129" t="s">
        <v>11031</v>
      </c>
    </row>
    <row r="3747" spans="2:16" ht="41.4" thickBot="1">
      <c r="B3747" s="13">
        <v>567</v>
      </c>
      <c r="P3747" s="129" t="s">
        <v>11032</v>
      </c>
    </row>
    <row r="3748" spans="2:16" ht="18.600000000000001" thickBot="1">
      <c r="B3748" s="13">
        <v>568</v>
      </c>
      <c r="P3748" s="129" t="s">
        <v>10438</v>
      </c>
    </row>
    <row r="3749" spans="2:16" ht="18.600000000000001" thickBot="1">
      <c r="B3749" s="13">
        <v>569</v>
      </c>
      <c r="P3749" s="129" t="s">
        <v>11033</v>
      </c>
    </row>
    <row r="3750" spans="2:16" ht="21" thickBot="1">
      <c r="B3750" s="13">
        <v>570</v>
      </c>
      <c r="P3750" s="129" t="s">
        <v>11034</v>
      </c>
    </row>
    <row r="3751" spans="2:16" ht="41.4" thickBot="1">
      <c r="B3751" s="13">
        <v>571</v>
      </c>
      <c r="P3751" s="129" t="s">
        <v>11035</v>
      </c>
    </row>
    <row r="3752" spans="2:16" ht="51.6" thickBot="1">
      <c r="B3752" s="13">
        <v>572</v>
      </c>
      <c r="P3752" s="129" t="s">
        <v>11036</v>
      </c>
    </row>
    <row r="3753" spans="2:16" ht="61.8" thickBot="1">
      <c r="B3753" s="13">
        <v>573</v>
      </c>
      <c r="P3753" s="129" t="s">
        <v>11037</v>
      </c>
    </row>
    <row r="3754" spans="2:16" ht="31.2" thickBot="1">
      <c r="B3754" s="13">
        <v>574</v>
      </c>
      <c r="P3754" s="129" t="s">
        <v>11038</v>
      </c>
    </row>
    <row r="3755" spans="2:16" ht="41.4" thickBot="1">
      <c r="B3755" s="13">
        <v>575</v>
      </c>
      <c r="P3755" s="129" t="s">
        <v>11039</v>
      </c>
    </row>
    <row r="3756" spans="2:16" ht="31.2" thickBot="1">
      <c r="B3756" s="13">
        <v>576</v>
      </c>
      <c r="P3756" s="129" t="s">
        <v>11040</v>
      </c>
    </row>
    <row r="3757" spans="2:16" ht="21" thickBot="1">
      <c r="B3757" s="13">
        <v>577</v>
      </c>
      <c r="P3757" s="129" t="s">
        <v>11041</v>
      </c>
    </row>
    <row r="3758" spans="2:16" ht="21" thickBot="1">
      <c r="B3758" s="13">
        <v>578</v>
      </c>
      <c r="P3758" s="129" t="s">
        <v>11042</v>
      </c>
    </row>
    <row r="3759" spans="2:16" ht="21" thickBot="1">
      <c r="B3759" s="13">
        <v>579</v>
      </c>
      <c r="P3759" s="129" t="s">
        <v>11041</v>
      </c>
    </row>
    <row r="3760" spans="2:16" ht="18.600000000000001" thickBot="1">
      <c r="B3760" s="13">
        <v>580</v>
      </c>
      <c r="P3760" s="129" t="s">
        <v>11043</v>
      </c>
    </row>
    <row r="3761" spans="2:16" ht="18.600000000000001" thickBot="1">
      <c r="B3761" s="13">
        <v>581</v>
      </c>
      <c r="P3761" s="129" t="s">
        <v>11044</v>
      </c>
    </row>
    <row r="3762" spans="2:16" ht="31.2" thickBot="1">
      <c r="B3762" s="13">
        <v>582</v>
      </c>
      <c r="P3762" s="129" t="s">
        <v>11045</v>
      </c>
    </row>
    <row r="3763" spans="2:16" ht="51.6" thickBot="1">
      <c r="B3763" s="13">
        <v>583</v>
      </c>
      <c r="P3763" s="129" t="s">
        <v>11046</v>
      </c>
    </row>
    <row r="3764" spans="2:16" ht="21" thickBot="1">
      <c r="B3764" s="13">
        <v>584</v>
      </c>
      <c r="P3764" s="129" t="s">
        <v>11047</v>
      </c>
    </row>
    <row r="3765" spans="2:16" ht="31.2" thickBot="1">
      <c r="B3765" s="13">
        <v>585</v>
      </c>
      <c r="P3765" s="129" t="s">
        <v>11048</v>
      </c>
    </row>
    <row r="3766" spans="2:16" ht="18.600000000000001" thickBot="1">
      <c r="B3766" s="13">
        <v>586</v>
      </c>
      <c r="P3766" s="129" t="s">
        <v>11049</v>
      </c>
    </row>
    <row r="3767" spans="2:16" ht="18.600000000000001" thickBot="1">
      <c r="B3767" s="13">
        <v>587</v>
      </c>
      <c r="P3767" s="129" t="s">
        <v>11050</v>
      </c>
    </row>
    <row r="3768" spans="2:16" ht="41.4" thickBot="1">
      <c r="B3768" s="13">
        <v>588</v>
      </c>
      <c r="P3768" s="129" t="s">
        <v>11051</v>
      </c>
    </row>
    <row r="3769" spans="2:16" ht="18.600000000000001" thickBot="1">
      <c r="B3769" s="13">
        <v>589</v>
      </c>
      <c r="P3769" s="129" t="s">
        <v>11052</v>
      </c>
    </row>
    <row r="3770" spans="2:16" ht="31.2" thickBot="1">
      <c r="B3770" s="13">
        <v>590</v>
      </c>
      <c r="P3770" s="129" t="s">
        <v>11053</v>
      </c>
    </row>
    <row r="3771" spans="2:16" ht="21" thickBot="1">
      <c r="B3771" s="13">
        <v>591</v>
      </c>
      <c r="P3771" s="129" t="s">
        <v>11054</v>
      </c>
    </row>
    <row r="3772" spans="2:16" ht="18.600000000000001" thickBot="1">
      <c r="B3772" s="13">
        <v>592</v>
      </c>
      <c r="P3772" s="129" t="s">
        <v>11055</v>
      </c>
    </row>
    <row r="3773" spans="2:16" ht="31.2" thickBot="1">
      <c r="B3773" s="13">
        <v>593</v>
      </c>
      <c r="P3773" s="129" t="s">
        <v>11056</v>
      </c>
    </row>
    <row r="3774" spans="2:16" ht="41.4" thickBot="1">
      <c r="B3774" s="13">
        <v>594</v>
      </c>
      <c r="P3774" s="129" t="s">
        <v>11057</v>
      </c>
    </row>
    <row r="3775" spans="2:16" ht="41.4" thickBot="1">
      <c r="B3775" s="13">
        <v>595</v>
      </c>
      <c r="P3775" s="129" t="s">
        <v>11058</v>
      </c>
    </row>
    <row r="3776" spans="2:16" ht="31.2" thickBot="1">
      <c r="B3776" s="13">
        <v>596</v>
      </c>
      <c r="P3776" s="129" t="s">
        <v>11059</v>
      </c>
    </row>
    <row r="3777" spans="2:16" ht="18.600000000000001" thickBot="1">
      <c r="B3777" s="13">
        <v>597</v>
      </c>
      <c r="P3777" s="129" t="s">
        <v>11060</v>
      </c>
    </row>
    <row r="3778" spans="2:16" ht="21" thickBot="1">
      <c r="B3778" s="13">
        <v>598</v>
      </c>
      <c r="P3778" s="129" t="s">
        <v>11061</v>
      </c>
    </row>
    <row r="3779" spans="2:16" ht="21" thickBot="1">
      <c r="B3779" s="13">
        <v>599</v>
      </c>
      <c r="P3779" s="129" t="s">
        <v>11062</v>
      </c>
    </row>
    <row r="3780" spans="2:16" ht="21" thickBot="1">
      <c r="B3780" s="13">
        <v>600</v>
      </c>
      <c r="P3780" s="129" t="s">
        <v>11063</v>
      </c>
    </row>
    <row r="3781" spans="2:16" ht="41.4" thickBot="1">
      <c r="B3781" s="13">
        <v>601</v>
      </c>
      <c r="P3781" s="129" t="s">
        <v>11064</v>
      </c>
    </row>
    <row r="3782" spans="2:16" ht="41.4" thickBot="1">
      <c r="B3782" s="13">
        <v>602</v>
      </c>
      <c r="P3782" s="129" t="s">
        <v>11065</v>
      </c>
    </row>
    <row r="3783" spans="2:16" ht="51.6" thickBot="1">
      <c r="B3783" s="13">
        <v>603</v>
      </c>
      <c r="P3783" s="129" t="s">
        <v>11066</v>
      </c>
    </row>
    <row r="3784" spans="2:16" ht="112.8" thickBot="1">
      <c r="B3784" s="13">
        <v>604</v>
      </c>
      <c r="P3784" s="129" t="s">
        <v>11067</v>
      </c>
    </row>
    <row r="3785" spans="2:16" ht="41.4" thickBot="1">
      <c r="B3785" s="13">
        <v>605</v>
      </c>
      <c r="P3785" s="129" t="s">
        <v>11068</v>
      </c>
    </row>
    <row r="3786" spans="2:16" ht="21" thickBot="1">
      <c r="B3786" s="13">
        <v>606</v>
      </c>
      <c r="P3786" s="129" t="s">
        <v>11069</v>
      </c>
    </row>
    <row r="3787" spans="2:16" ht="21" thickBot="1">
      <c r="B3787" s="13">
        <v>607</v>
      </c>
      <c r="P3787" s="129" t="s">
        <v>11070</v>
      </c>
    </row>
    <row r="3788" spans="2:16" ht="21" thickBot="1">
      <c r="B3788" s="13">
        <v>608</v>
      </c>
      <c r="P3788" s="129" t="s">
        <v>11071</v>
      </c>
    </row>
    <row r="3789" spans="2:16" ht="21" thickBot="1">
      <c r="B3789" s="13">
        <v>609</v>
      </c>
      <c r="P3789" s="129" t="s">
        <v>11072</v>
      </c>
    </row>
    <row r="3790" spans="2:16" ht="21" thickBot="1">
      <c r="B3790" s="13">
        <v>610</v>
      </c>
      <c r="P3790" s="129" t="s">
        <v>11073</v>
      </c>
    </row>
    <row r="3791" spans="2:16" ht="31.2" thickBot="1">
      <c r="B3791" s="13">
        <v>611</v>
      </c>
      <c r="P3791" s="129" t="s">
        <v>11074</v>
      </c>
    </row>
    <row r="3792" spans="2:16" ht="21" thickBot="1">
      <c r="B3792" s="13">
        <v>612</v>
      </c>
      <c r="P3792" s="129" t="s">
        <v>11075</v>
      </c>
    </row>
    <row r="3793" spans="2:16" ht="31.2" thickBot="1">
      <c r="B3793" s="13">
        <v>613</v>
      </c>
      <c r="P3793" s="129" t="s">
        <v>11076</v>
      </c>
    </row>
    <row r="3794" spans="2:16" ht="18.600000000000001" thickBot="1">
      <c r="B3794" s="13">
        <v>614</v>
      </c>
      <c r="P3794" s="129" t="s">
        <v>10439</v>
      </c>
    </row>
    <row r="3795" spans="2:16" ht="18.600000000000001" thickBot="1">
      <c r="B3795" s="13">
        <v>615</v>
      </c>
      <c r="P3795" s="129" t="s">
        <v>10440</v>
      </c>
    </row>
    <row r="3796" spans="2:16" ht="72" thickBot="1">
      <c r="B3796" s="13">
        <v>616</v>
      </c>
      <c r="P3796" s="129" t="s">
        <v>11077</v>
      </c>
    </row>
    <row r="3797" spans="2:16" ht="31.2" thickBot="1">
      <c r="B3797" s="13">
        <v>617</v>
      </c>
      <c r="P3797" s="129" t="s">
        <v>11078</v>
      </c>
    </row>
    <row r="3798" spans="2:16" ht="31.2" thickBot="1">
      <c r="B3798" s="13">
        <v>618</v>
      </c>
      <c r="P3798" s="129" t="s">
        <v>11079</v>
      </c>
    </row>
    <row r="3799" spans="2:16" ht="72" thickBot="1">
      <c r="B3799" s="13">
        <v>619</v>
      </c>
      <c r="P3799" s="129" t="s">
        <v>11080</v>
      </c>
    </row>
    <row r="3800" spans="2:16" ht="51.6" thickBot="1">
      <c r="B3800" s="13">
        <v>620</v>
      </c>
      <c r="P3800" s="129" t="s">
        <v>11081</v>
      </c>
    </row>
    <row r="3801" spans="2:16" ht="102.6" thickBot="1">
      <c r="B3801" s="13">
        <v>621</v>
      </c>
      <c r="P3801" s="129" t="s">
        <v>11082</v>
      </c>
    </row>
    <row r="3802" spans="2:16" ht="18.600000000000001" thickBot="1">
      <c r="B3802" s="13">
        <v>622</v>
      </c>
      <c r="P3802" s="129" t="s">
        <v>11083</v>
      </c>
    </row>
    <row r="3803" spans="2:16" ht="21" thickBot="1">
      <c r="B3803" s="13">
        <v>623</v>
      </c>
      <c r="P3803" s="129" t="s">
        <v>11084</v>
      </c>
    </row>
    <row r="3804" spans="2:16" ht="18.600000000000001" thickBot="1">
      <c r="B3804" s="13">
        <v>624</v>
      </c>
      <c r="P3804" s="129" t="s">
        <v>11085</v>
      </c>
    </row>
    <row r="3805" spans="2:16" ht="41.4" thickBot="1">
      <c r="B3805" s="13">
        <v>625</v>
      </c>
      <c r="P3805" s="129" t="s">
        <v>11086</v>
      </c>
    </row>
    <row r="3806" spans="2:16" ht="18.600000000000001" thickBot="1">
      <c r="B3806" s="13">
        <v>626</v>
      </c>
      <c r="P3806" s="129" t="s">
        <v>11087</v>
      </c>
    </row>
    <row r="3807" spans="2:16" ht="18.600000000000001" thickBot="1">
      <c r="B3807" s="13">
        <v>627</v>
      </c>
      <c r="P3807" s="129" t="s">
        <v>11088</v>
      </c>
    </row>
    <row r="3808" spans="2:16" ht="18.600000000000001" thickBot="1">
      <c r="B3808" s="13">
        <v>628</v>
      </c>
      <c r="P3808" s="129" t="s">
        <v>10441</v>
      </c>
    </row>
    <row r="3809" spans="2:16" ht="31.2" thickBot="1">
      <c r="B3809" s="13">
        <v>629</v>
      </c>
      <c r="P3809" s="129" t="s">
        <v>11089</v>
      </c>
    </row>
    <row r="3810" spans="2:16" ht="31.2" thickBot="1">
      <c r="B3810" s="13">
        <v>630</v>
      </c>
      <c r="P3810" s="129" t="s">
        <v>11090</v>
      </c>
    </row>
    <row r="3811" spans="2:16" ht="41.4" thickBot="1">
      <c r="B3811" s="13">
        <v>631</v>
      </c>
      <c r="P3811" s="129" t="s">
        <v>11091</v>
      </c>
    </row>
    <row r="3812" spans="2:16" ht="31.2" thickBot="1">
      <c r="B3812" s="13">
        <v>632</v>
      </c>
      <c r="P3812" s="129" t="s">
        <v>11092</v>
      </c>
    </row>
    <row r="3813" spans="2:16" ht="41.4" thickBot="1">
      <c r="B3813" s="13">
        <v>633</v>
      </c>
      <c r="P3813" s="129" t="s">
        <v>11093</v>
      </c>
    </row>
    <row r="3814" spans="2:16" ht="51.6" thickBot="1">
      <c r="B3814" s="13">
        <v>634</v>
      </c>
      <c r="P3814" s="129" t="s">
        <v>11094</v>
      </c>
    </row>
    <row r="3815" spans="2:16" ht="41.4" thickBot="1">
      <c r="B3815" s="13">
        <v>635</v>
      </c>
      <c r="P3815" s="129" t="s">
        <v>11095</v>
      </c>
    </row>
    <row r="3816" spans="2:16" ht="31.2" thickBot="1">
      <c r="B3816" s="13">
        <v>636</v>
      </c>
      <c r="P3816" s="129" t="s">
        <v>11096</v>
      </c>
    </row>
    <row r="3817" spans="2:16" ht="31.2" thickBot="1">
      <c r="B3817" s="13">
        <v>637</v>
      </c>
      <c r="P3817" s="129" t="s">
        <v>11097</v>
      </c>
    </row>
    <row r="3818" spans="2:16" ht="18.600000000000001" thickBot="1">
      <c r="B3818" s="13">
        <v>638</v>
      </c>
      <c r="P3818" s="129" t="s">
        <v>11098</v>
      </c>
    </row>
    <row r="3819" spans="2:16" ht="51.6" thickBot="1">
      <c r="B3819" s="13">
        <v>639</v>
      </c>
      <c r="P3819" s="129" t="s">
        <v>11099</v>
      </c>
    </row>
    <row r="3820" spans="2:16" ht="51.6" thickBot="1">
      <c r="B3820" s="13">
        <v>640</v>
      </c>
      <c r="P3820" s="129" t="s">
        <v>11100</v>
      </c>
    </row>
    <row r="3821" spans="2:16" ht="61.8" thickBot="1">
      <c r="B3821" s="13">
        <v>641</v>
      </c>
      <c r="P3821" s="129" t="s">
        <v>11101</v>
      </c>
    </row>
    <row r="3822" spans="2:16" ht="123" thickBot="1">
      <c r="B3822" s="13">
        <v>642</v>
      </c>
      <c r="P3822" s="129" t="s">
        <v>11102</v>
      </c>
    </row>
    <row r="3823" spans="2:16" ht="51.6" thickBot="1">
      <c r="B3823" s="13">
        <v>643</v>
      </c>
      <c r="P3823" s="129" t="s">
        <v>11103</v>
      </c>
    </row>
    <row r="3824" spans="2:16" ht="123" thickBot="1">
      <c r="B3824" s="13">
        <v>644</v>
      </c>
      <c r="P3824" s="129" t="s">
        <v>11104</v>
      </c>
    </row>
    <row r="3825" spans="2:16" ht="41.4" thickBot="1">
      <c r="B3825" s="13">
        <v>645</v>
      </c>
      <c r="P3825" s="129" t="s">
        <v>11105</v>
      </c>
    </row>
    <row r="3826" spans="2:16" ht="31.2" thickBot="1">
      <c r="B3826" s="13">
        <v>646</v>
      </c>
      <c r="P3826" s="129" t="s">
        <v>11106</v>
      </c>
    </row>
    <row r="3827" spans="2:16" ht="51.6" thickBot="1">
      <c r="B3827" s="13">
        <v>647</v>
      </c>
      <c r="P3827" s="129" t="s">
        <v>11107</v>
      </c>
    </row>
    <row r="3828" spans="2:16" ht="41.4" thickBot="1">
      <c r="B3828" s="13">
        <v>648</v>
      </c>
      <c r="P3828" s="129" t="s">
        <v>11108</v>
      </c>
    </row>
    <row r="3829" spans="2:16" ht="51.6" thickBot="1">
      <c r="B3829" s="13">
        <v>649</v>
      </c>
      <c r="P3829" s="129" t="s">
        <v>11109</v>
      </c>
    </row>
    <row r="3830" spans="2:16" ht="61.8" thickBot="1">
      <c r="B3830" s="13">
        <v>650</v>
      </c>
      <c r="P3830" s="129" t="s">
        <v>11110</v>
      </c>
    </row>
    <row r="3831" spans="2:16" ht="51.6" thickBot="1">
      <c r="B3831" s="13">
        <v>651</v>
      </c>
      <c r="P3831" s="129" t="s">
        <v>11111</v>
      </c>
    </row>
    <row r="3832" spans="2:16" ht="21" thickBot="1">
      <c r="B3832" s="13">
        <v>652</v>
      </c>
      <c r="P3832" s="129" t="s">
        <v>11112</v>
      </c>
    </row>
    <row r="3833" spans="2:16" ht="51.6" thickBot="1">
      <c r="B3833" s="13">
        <v>653</v>
      </c>
      <c r="P3833" s="129" t="s">
        <v>11113</v>
      </c>
    </row>
    <row r="3834" spans="2:16" ht="61.8" thickBot="1">
      <c r="B3834" s="13">
        <v>654</v>
      </c>
      <c r="P3834" s="129" t="s">
        <v>11114</v>
      </c>
    </row>
    <row r="3835" spans="2:16" ht="61.8" thickBot="1">
      <c r="B3835" s="13">
        <v>655</v>
      </c>
      <c r="P3835" s="129" t="s">
        <v>11115</v>
      </c>
    </row>
    <row r="3836" spans="2:16" ht="51.6" thickBot="1">
      <c r="B3836" s="13">
        <v>656</v>
      </c>
      <c r="P3836" s="129" t="s">
        <v>11116</v>
      </c>
    </row>
    <row r="3837" spans="2:16" ht="41.4" thickBot="1">
      <c r="B3837" s="13">
        <v>657</v>
      </c>
      <c r="P3837" s="129" t="s">
        <v>11117</v>
      </c>
    </row>
    <row r="3838" spans="2:16" ht="72" thickBot="1">
      <c r="B3838" s="13">
        <v>658</v>
      </c>
      <c r="P3838" s="129" t="s">
        <v>11118</v>
      </c>
    </row>
    <row r="3839" spans="2:16" ht="82.2" thickBot="1">
      <c r="B3839" s="13">
        <v>659</v>
      </c>
      <c r="P3839" s="129" t="s">
        <v>11119</v>
      </c>
    </row>
    <row r="3840" spans="2:16" ht="61.8" thickBot="1">
      <c r="B3840" s="13">
        <v>660</v>
      </c>
      <c r="P3840" s="129" t="s">
        <v>11120</v>
      </c>
    </row>
    <row r="3841" spans="2:16" ht="61.8" thickBot="1">
      <c r="B3841" s="13">
        <v>661</v>
      </c>
      <c r="P3841" s="129" t="s">
        <v>11121</v>
      </c>
    </row>
    <row r="3842" spans="2:16" ht="92.4" thickBot="1">
      <c r="B3842" s="13">
        <v>662</v>
      </c>
      <c r="P3842" s="129" t="s">
        <v>11122</v>
      </c>
    </row>
    <row r="3843" spans="2:16" ht="21" thickBot="1">
      <c r="B3843" s="13">
        <v>663</v>
      </c>
      <c r="P3843" s="129" t="s">
        <v>11123</v>
      </c>
    </row>
    <row r="3844" spans="2:16" ht="31.2" thickBot="1">
      <c r="B3844" s="13">
        <v>664</v>
      </c>
      <c r="P3844" s="129" t="s">
        <v>11124</v>
      </c>
    </row>
    <row r="3845" spans="2:16" ht="18.600000000000001" thickBot="1">
      <c r="B3845" s="13">
        <v>665</v>
      </c>
      <c r="P3845" s="129" t="s">
        <v>10439</v>
      </c>
    </row>
    <row r="3846" spans="2:16" ht="18.600000000000001" thickBot="1">
      <c r="B3846" s="13">
        <v>666</v>
      </c>
      <c r="P3846" s="129" t="s">
        <v>11125</v>
      </c>
    </row>
    <row r="3847" spans="2:16" ht="21" thickBot="1">
      <c r="B3847" s="13">
        <v>667</v>
      </c>
      <c r="P3847" s="129" t="s">
        <v>11126</v>
      </c>
    </row>
    <row r="3848" spans="2:16" ht="31.2" thickBot="1">
      <c r="B3848" s="13">
        <v>668</v>
      </c>
      <c r="P3848" s="129" t="s">
        <v>11127</v>
      </c>
    </row>
    <row r="3849" spans="2:16" ht="41.4" thickBot="1">
      <c r="B3849" s="13">
        <v>669</v>
      </c>
      <c r="P3849" s="129" t="s">
        <v>11128</v>
      </c>
    </row>
    <row r="3850" spans="2:16" ht="31.2" thickBot="1">
      <c r="B3850" s="13">
        <v>670</v>
      </c>
      <c r="P3850" s="129" t="s">
        <v>11129</v>
      </c>
    </row>
    <row r="3851" spans="2:16" ht="31.2" thickBot="1">
      <c r="B3851" s="13">
        <v>671</v>
      </c>
      <c r="P3851" s="129" t="s">
        <v>11130</v>
      </c>
    </row>
    <row r="3852" spans="2:16" ht="31.2" thickBot="1">
      <c r="B3852" s="13">
        <v>672</v>
      </c>
      <c r="P3852" s="129" t="s">
        <v>11131</v>
      </c>
    </row>
    <row r="3853" spans="2:16" ht="18.600000000000001" thickBot="1">
      <c r="B3853" s="13">
        <v>673</v>
      </c>
      <c r="P3853" s="129" t="s">
        <v>11132</v>
      </c>
    </row>
    <row r="3854" spans="2:16" ht="31.2" thickBot="1">
      <c r="B3854" s="13">
        <v>674</v>
      </c>
      <c r="P3854" s="129" t="s">
        <v>11133</v>
      </c>
    </row>
    <row r="3855" spans="2:16" ht="18.600000000000001" thickBot="1">
      <c r="B3855" s="13">
        <v>675</v>
      </c>
      <c r="P3855" s="129" t="s">
        <v>11134</v>
      </c>
    </row>
    <row r="3856" spans="2:16" ht="41.4" thickBot="1">
      <c r="B3856" s="13">
        <v>676</v>
      </c>
      <c r="P3856" s="129" t="s">
        <v>11135</v>
      </c>
    </row>
    <row r="3857" spans="2:16" ht="72" thickBot="1">
      <c r="B3857" s="13">
        <v>677</v>
      </c>
      <c r="P3857" s="129" t="s">
        <v>11136</v>
      </c>
    </row>
    <row r="3858" spans="2:16" ht="31.2" thickBot="1">
      <c r="B3858" s="13">
        <v>678</v>
      </c>
      <c r="P3858" s="129" t="s">
        <v>11137</v>
      </c>
    </row>
    <row r="3859" spans="2:16" ht="41.4" thickBot="1">
      <c r="B3859" s="13">
        <v>679</v>
      </c>
      <c r="P3859" s="129" t="s">
        <v>11138</v>
      </c>
    </row>
    <row r="3860" spans="2:16" ht="31.2" thickBot="1">
      <c r="B3860" s="13">
        <v>680</v>
      </c>
      <c r="P3860" s="129" t="s">
        <v>11139</v>
      </c>
    </row>
    <row r="3861" spans="2:16" ht="31.2" thickBot="1">
      <c r="B3861" s="13">
        <v>681</v>
      </c>
      <c r="P3861" s="129" t="s">
        <v>11140</v>
      </c>
    </row>
    <row r="3862" spans="2:16" ht="92.4" thickBot="1">
      <c r="B3862" s="13">
        <v>682</v>
      </c>
      <c r="P3862" s="129" t="s">
        <v>11141</v>
      </c>
    </row>
    <row r="3863" spans="2:16" ht="21" thickBot="1">
      <c r="B3863" s="13">
        <v>683</v>
      </c>
      <c r="P3863" s="129" t="s">
        <v>11142</v>
      </c>
    </row>
    <row r="3864" spans="2:16" ht="21" thickBot="1">
      <c r="B3864" s="13">
        <v>684</v>
      </c>
      <c r="P3864" s="129" t="s">
        <v>11143</v>
      </c>
    </row>
    <row r="3865" spans="2:16" ht="18.600000000000001" thickBot="1">
      <c r="B3865" s="13">
        <v>685</v>
      </c>
      <c r="P3865" s="129" t="s">
        <v>11144</v>
      </c>
    </row>
    <row r="3866" spans="2:16" ht="31.2" thickBot="1">
      <c r="B3866" s="13">
        <v>686</v>
      </c>
      <c r="P3866" s="129" t="s">
        <v>11145</v>
      </c>
    </row>
    <row r="3867" spans="2:16" ht="21" thickBot="1">
      <c r="B3867" s="13">
        <v>687</v>
      </c>
      <c r="P3867" s="129" t="s">
        <v>11146</v>
      </c>
    </row>
    <row r="3868" spans="2:16" ht="51.6" thickBot="1">
      <c r="B3868" s="13">
        <v>688</v>
      </c>
      <c r="P3868" s="129" t="s">
        <v>11147</v>
      </c>
    </row>
    <row r="3869" spans="2:16" ht="31.2" thickBot="1">
      <c r="B3869" s="13">
        <v>689</v>
      </c>
      <c r="P3869" s="129" t="s">
        <v>11148</v>
      </c>
    </row>
    <row r="3870" spans="2:16" ht="21" thickBot="1">
      <c r="B3870" s="13">
        <v>690</v>
      </c>
      <c r="P3870" s="129" t="s">
        <v>11149</v>
      </c>
    </row>
    <row r="3871" spans="2:16" ht="18.600000000000001" thickBot="1">
      <c r="B3871" s="13">
        <v>691</v>
      </c>
      <c r="P3871" s="129" t="s">
        <v>11150</v>
      </c>
    </row>
    <row r="3872" spans="2:16" ht="21" thickBot="1">
      <c r="B3872" s="13">
        <v>692</v>
      </c>
      <c r="P3872" s="129" t="s">
        <v>11151</v>
      </c>
    </row>
    <row r="3873" spans="2:16" ht="31.2" thickBot="1">
      <c r="B3873" s="13">
        <v>693</v>
      </c>
      <c r="P3873" s="129" t="s">
        <v>11152</v>
      </c>
    </row>
    <row r="3874" spans="2:16" ht="21" thickBot="1">
      <c r="B3874" s="13">
        <v>694</v>
      </c>
      <c r="P3874" s="129" t="s">
        <v>11153</v>
      </c>
    </row>
    <row r="3875" spans="2:16" ht="41.4" thickBot="1">
      <c r="B3875" s="13">
        <v>695</v>
      </c>
      <c r="P3875" s="129" t="s">
        <v>11154</v>
      </c>
    </row>
    <row r="3876" spans="2:16" ht="21" thickBot="1">
      <c r="B3876" s="13">
        <v>696</v>
      </c>
      <c r="P3876" s="129" t="s">
        <v>11155</v>
      </c>
    </row>
    <row r="3877" spans="2:16" ht="51.6" thickBot="1">
      <c r="B3877" s="13">
        <v>697</v>
      </c>
      <c r="P3877" s="129" t="s">
        <v>11156</v>
      </c>
    </row>
    <row r="3878" spans="2:16" ht="41.4" thickBot="1">
      <c r="B3878" s="13">
        <v>698</v>
      </c>
      <c r="P3878" s="129" t="s">
        <v>11157</v>
      </c>
    </row>
    <row r="3879" spans="2:16" ht="51.6" thickBot="1">
      <c r="B3879" s="13">
        <v>699</v>
      </c>
      <c r="P3879" s="129" t="s">
        <v>11158</v>
      </c>
    </row>
    <row r="3880" spans="2:16" ht="41.4" thickBot="1">
      <c r="B3880" s="13">
        <v>700</v>
      </c>
      <c r="P3880" s="129" t="s">
        <v>11159</v>
      </c>
    </row>
    <row r="3881" spans="2:16" ht="18.600000000000001" thickBot="1">
      <c r="B3881" s="13">
        <v>701</v>
      </c>
      <c r="P3881" s="129" t="s">
        <v>11160</v>
      </c>
    </row>
    <row r="3882" spans="2:16" ht="21" thickBot="1">
      <c r="B3882" s="13">
        <v>702</v>
      </c>
      <c r="P3882" s="129" t="s">
        <v>11161</v>
      </c>
    </row>
    <row r="3883" spans="2:16" ht="31.2" thickBot="1">
      <c r="B3883" s="13">
        <v>703</v>
      </c>
      <c r="P3883" s="129" t="s">
        <v>11162</v>
      </c>
    </row>
    <row r="3884" spans="2:16" ht="31.2" thickBot="1">
      <c r="B3884" s="13">
        <v>704</v>
      </c>
      <c r="P3884" s="129" t="s">
        <v>11163</v>
      </c>
    </row>
    <row r="3885" spans="2:16" ht="51.6" thickBot="1">
      <c r="B3885" s="13">
        <v>705</v>
      </c>
      <c r="P3885" s="129" t="s">
        <v>11164</v>
      </c>
    </row>
    <row r="3886" spans="2:16" ht="41.4" thickBot="1">
      <c r="B3886" s="13">
        <v>706</v>
      </c>
      <c r="P3886" s="129" t="s">
        <v>11165</v>
      </c>
    </row>
    <row r="3887" spans="2:16" ht="61.8" thickBot="1">
      <c r="B3887" s="13">
        <v>707</v>
      </c>
      <c r="P3887" s="129" t="s">
        <v>11166</v>
      </c>
    </row>
    <row r="3888" spans="2:16" ht="61.8" thickBot="1">
      <c r="B3888" s="13">
        <v>708</v>
      </c>
      <c r="P3888" s="129" t="s">
        <v>11167</v>
      </c>
    </row>
    <row r="3889" spans="2:16" ht="51.6" thickBot="1">
      <c r="B3889" s="13">
        <v>709</v>
      </c>
      <c r="P3889" s="129" t="s">
        <v>11066</v>
      </c>
    </row>
    <row r="3890" spans="2:16" ht="51.6" thickBot="1">
      <c r="B3890" s="13">
        <v>710</v>
      </c>
      <c r="P3890" s="129" t="s">
        <v>11168</v>
      </c>
    </row>
    <row r="3891" spans="2:16" ht="51.6" thickBot="1">
      <c r="B3891" s="13">
        <v>711</v>
      </c>
      <c r="P3891" s="129" t="s">
        <v>11169</v>
      </c>
    </row>
    <row r="3892" spans="2:16" ht="21" thickBot="1">
      <c r="B3892" s="13">
        <v>712</v>
      </c>
      <c r="P3892" s="129" t="s">
        <v>11170</v>
      </c>
    </row>
    <row r="3893" spans="2:16" ht="21" thickBot="1">
      <c r="B3893" s="13">
        <v>713</v>
      </c>
      <c r="P3893" s="129" t="s">
        <v>11171</v>
      </c>
    </row>
    <row r="3894" spans="2:16" ht="31.2" thickBot="1">
      <c r="B3894" s="13">
        <v>714</v>
      </c>
      <c r="P3894" s="129" t="s">
        <v>11172</v>
      </c>
    </row>
    <row r="3895" spans="2:16" ht="61.8" thickBot="1">
      <c r="B3895" s="13">
        <v>715</v>
      </c>
      <c r="P3895" s="129" t="s">
        <v>11173</v>
      </c>
    </row>
    <row r="3896" spans="2:16" ht="51.6" thickBot="1">
      <c r="B3896" s="13">
        <v>716</v>
      </c>
      <c r="P3896" s="129" t="s">
        <v>11174</v>
      </c>
    </row>
    <row r="3897" spans="2:16" ht="21" thickBot="1">
      <c r="B3897" s="13">
        <v>717</v>
      </c>
      <c r="P3897" s="129" t="s">
        <v>11155</v>
      </c>
    </row>
    <row r="3898" spans="2:16" ht="21" thickBot="1">
      <c r="B3898" s="13">
        <v>718</v>
      </c>
      <c r="P3898" s="129" t="s">
        <v>11175</v>
      </c>
    </row>
    <row r="3899" spans="2:16" ht="41.4" thickBot="1">
      <c r="B3899" s="13">
        <v>719</v>
      </c>
      <c r="P3899" s="129" t="s">
        <v>11176</v>
      </c>
    </row>
    <row r="3900" spans="2:16" ht="102.6" thickBot="1">
      <c r="B3900" s="13">
        <v>720</v>
      </c>
      <c r="P3900" s="129" t="s">
        <v>11177</v>
      </c>
    </row>
    <row r="3901" spans="2:16" ht="21" thickBot="1">
      <c r="B3901" s="13">
        <v>721</v>
      </c>
      <c r="P3901" s="129" t="s">
        <v>11178</v>
      </c>
    </row>
    <row r="3902" spans="2:16" ht="21" thickBot="1">
      <c r="B3902" s="13">
        <v>722</v>
      </c>
      <c r="P3902" s="129" t="s">
        <v>11179</v>
      </c>
    </row>
    <row r="3903" spans="2:16" ht="21" thickBot="1">
      <c r="B3903" s="13">
        <v>723</v>
      </c>
      <c r="P3903" s="129" t="s">
        <v>11180</v>
      </c>
    </row>
    <row r="3904" spans="2:16" ht="21" thickBot="1">
      <c r="B3904" s="13">
        <v>724</v>
      </c>
      <c r="P3904" s="129" t="s">
        <v>11181</v>
      </c>
    </row>
    <row r="3905" spans="2:16" ht="21" thickBot="1">
      <c r="B3905" s="13">
        <v>725</v>
      </c>
      <c r="P3905" s="129" t="s">
        <v>11182</v>
      </c>
    </row>
    <row r="3906" spans="2:16" ht="51.6" thickBot="1">
      <c r="B3906" s="13">
        <v>726</v>
      </c>
      <c r="P3906" s="129" t="s">
        <v>11066</v>
      </c>
    </row>
    <row r="3907" spans="2:16" ht="41.4" thickBot="1">
      <c r="B3907" s="13">
        <v>727</v>
      </c>
      <c r="P3907" s="129" t="s">
        <v>11183</v>
      </c>
    </row>
    <row r="3908" spans="2:16" ht="18.600000000000001" thickBot="1">
      <c r="B3908" s="13">
        <v>728</v>
      </c>
      <c r="P3908" s="129" t="s">
        <v>11184</v>
      </c>
    </row>
    <row r="3909" spans="2:16" ht="18.600000000000001" thickBot="1">
      <c r="B3909" s="13">
        <v>729</v>
      </c>
      <c r="P3909" s="129" t="s">
        <v>11185</v>
      </c>
    </row>
    <row r="3910" spans="2:16" ht="21" thickBot="1">
      <c r="B3910" s="13">
        <v>730</v>
      </c>
      <c r="P3910" s="129" t="s">
        <v>11186</v>
      </c>
    </row>
    <row r="3911" spans="2:16" ht="18.600000000000001" thickBot="1">
      <c r="B3911" s="13">
        <v>731</v>
      </c>
      <c r="P3911" s="129" t="s">
        <v>11187</v>
      </c>
    </row>
    <row r="3912" spans="2:16" ht="31.2" thickBot="1">
      <c r="B3912" s="13">
        <v>732</v>
      </c>
      <c r="P3912" s="129" t="s">
        <v>11188</v>
      </c>
    </row>
    <row r="3913" spans="2:16" ht="31.2" thickBot="1">
      <c r="B3913" s="13">
        <v>733</v>
      </c>
      <c r="P3913" s="129" t="s">
        <v>11189</v>
      </c>
    </row>
    <row r="3914" spans="2:16" ht="18.600000000000001" thickBot="1">
      <c r="B3914" s="13">
        <v>734</v>
      </c>
      <c r="P3914" s="129" t="s">
        <v>11190</v>
      </c>
    </row>
    <row r="3915" spans="2:16" ht="18.600000000000001" thickBot="1">
      <c r="B3915" s="13">
        <v>735</v>
      </c>
      <c r="P3915" s="129" t="s">
        <v>11191</v>
      </c>
    </row>
    <row r="3916" spans="2:16" ht="61.8" thickBot="1">
      <c r="B3916" s="13">
        <v>736</v>
      </c>
      <c r="P3916" s="129" t="s">
        <v>11192</v>
      </c>
    </row>
    <row r="3917" spans="2:16" ht="41.4" thickBot="1">
      <c r="B3917" s="13">
        <v>737</v>
      </c>
      <c r="P3917" s="129" t="s">
        <v>11193</v>
      </c>
    </row>
    <row r="3918" spans="2:16" ht="31.2" thickBot="1">
      <c r="B3918" s="13">
        <v>738</v>
      </c>
      <c r="P3918" s="129" t="s">
        <v>11194</v>
      </c>
    </row>
    <row r="3919" spans="2:16" ht="41.4" thickBot="1">
      <c r="B3919" s="13">
        <v>739</v>
      </c>
      <c r="P3919" s="129" t="s">
        <v>11195</v>
      </c>
    </row>
    <row r="3920" spans="2:16" ht="18.600000000000001" thickBot="1">
      <c r="B3920" s="13">
        <v>740</v>
      </c>
      <c r="P3920" s="129" t="s">
        <v>11196</v>
      </c>
    </row>
    <row r="3921" spans="2:16" ht="51.6" thickBot="1">
      <c r="B3921" s="13">
        <v>741</v>
      </c>
      <c r="P3921" s="129" t="s">
        <v>11197</v>
      </c>
    </row>
    <row r="3922" spans="2:16" ht="21" thickBot="1">
      <c r="B3922" s="13">
        <v>742</v>
      </c>
      <c r="P3922" s="129" t="s">
        <v>11198</v>
      </c>
    </row>
    <row r="3923" spans="2:16" ht="31.2" thickBot="1">
      <c r="B3923" s="13">
        <v>743</v>
      </c>
      <c r="P3923" s="129" t="s">
        <v>11199</v>
      </c>
    </row>
    <row r="3924" spans="2:16" ht="82.2" thickBot="1">
      <c r="B3924" s="13">
        <v>744</v>
      </c>
      <c r="P3924" s="129" t="s">
        <v>11200</v>
      </c>
    </row>
    <row r="3925" spans="2:16" ht="72" thickBot="1">
      <c r="B3925" s="13">
        <v>745</v>
      </c>
      <c r="P3925" s="129" t="s">
        <v>11201</v>
      </c>
    </row>
    <row r="3926" spans="2:16" ht="31.2" thickBot="1">
      <c r="B3926" s="13">
        <v>746</v>
      </c>
      <c r="P3926" s="129" t="s">
        <v>11202</v>
      </c>
    </row>
    <row r="3927" spans="2:16" ht="21" thickBot="1">
      <c r="B3927" s="13">
        <v>747</v>
      </c>
      <c r="P3927" s="129" t="s">
        <v>11203</v>
      </c>
    </row>
    <row r="3928" spans="2:16" ht="18.600000000000001" thickBot="1">
      <c r="B3928" s="13">
        <v>748</v>
      </c>
      <c r="P3928" s="129" t="s">
        <v>11204</v>
      </c>
    </row>
    <row r="3929" spans="2:16" ht="18.600000000000001" thickBot="1">
      <c r="B3929" s="13">
        <v>749</v>
      </c>
      <c r="P3929" s="129" t="s">
        <v>11205</v>
      </c>
    </row>
    <row r="3930" spans="2:16" ht="61.8" thickBot="1">
      <c r="B3930" s="13">
        <v>750</v>
      </c>
      <c r="P3930" s="129" t="s">
        <v>11206</v>
      </c>
    </row>
    <row r="3931" spans="2:16" ht="18.600000000000001" thickBot="1">
      <c r="B3931" s="13">
        <v>751</v>
      </c>
      <c r="P3931" s="129" t="s">
        <v>11207</v>
      </c>
    </row>
    <row r="3932" spans="2:16" ht="18.600000000000001" thickBot="1">
      <c r="B3932" s="13">
        <v>752</v>
      </c>
      <c r="P3932" s="129" t="s">
        <v>11208</v>
      </c>
    </row>
    <row r="3933" spans="2:16" ht="51.6" thickBot="1">
      <c r="B3933" s="13">
        <v>753</v>
      </c>
      <c r="P3933" s="129" t="s">
        <v>11209</v>
      </c>
    </row>
    <row r="3934" spans="2:16" ht="61.8" thickBot="1">
      <c r="B3934" s="13">
        <v>754</v>
      </c>
      <c r="P3934" s="129" t="s">
        <v>11210</v>
      </c>
    </row>
    <row r="3935" spans="2:16" ht="31.2" thickBot="1">
      <c r="B3935" s="13">
        <v>755</v>
      </c>
      <c r="P3935" s="129" t="s">
        <v>11211</v>
      </c>
    </row>
    <row r="3936" spans="2:16" ht="21" thickBot="1">
      <c r="B3936" s="13">
        <v>756</v>
      </c>
      <c r="P3936" s="129" t="s">
        <v>11212</v>
      </c>
    </row>
    <row r="3937" spans="2:16" ht="51.6" thickBot="1">
      <c r="B3937" s="13">
        <v>757</v>
      </c>
      <c r="P3937" s="129" t="s">
        <v>11213</v>
      </c>
    </row>
    <row r="3938" spans="2:16" ht="61.8" thickBot="1">
      <c r="B3938" s="13">
        <v>758</v>
      </c>
      <c r="P3938" s="129" t="s">
        <v>11214</v>
      </c>
    </row>
    <row r="3939" spans="2:16" ht="21" thickBot="1">
      <c r="B3939" s="13">
        <v>759</v>
      </c>
      <c r="P3939" s="129" t="s">
        <v>11215</v>
      </c>
    </row>
    <row r="3940" spans="2:16" ht="31.2" thickBot="1">
      <c r="B3940" s="13">
        <v>760</v>
      </c>
      <c r="P3940" s="129" t="s">
        <v>11216</v>
      </c>
    </row>
    <row r="3941" spans="2:16" ht="31.2" thickBot="1">
      <c r="B3941" s="13">
        <v>761</v>
      </c>
      <c r="P3941" s="129" t="s">
        <v>11217</v>
      </c>
    </row>
    <row r="3942" spans="2:16" ht="21" thickBot="1">
      <c r="B3942" s="13">
        <v>762</v>
      </c>
      <c r="P3942" s="129" t="s">
        <v>11218</v>
      </c>
    </row>
    <row r="3943" spans="2:16" ht="21" thickBot="1">
      <c r="B3943" s="13">
        <v>763</v>
      </c>
      <c r="P3943" s="129" t="s">
        <v>11219</v>
      </c>
    </row>
    <row r="3944" spans="2:16" ht="31.2" thickBot="1">
      <c r="B3944" s="13">
        <v>764</v>
      </c>
      <c r="P3944" s="129" t="s">
        <v>11220</v>
      </c>
    </row>
    <row r="3945" spans="2:16" ht="72" thickBot="1">
      <c r="B3945" s="13">
        <v>765</v>
      </c>
      <c r="P3945" s="129" t="s">
        <v>11221</v>
      </c>
    </row>
    <row r="3946" spans="2:16" ht="82.2" thickBot="1">
      <c r="B3946" s="13">
        <v>766</v>
      </c>
      <c r="P3946" s="129" t="s">
        <v>11222</v>
      </c>
    </row>
    <row r="3947" spans="2:16" ht="21" thickBot="1">
      <c r="B3947" s="13">
        <v>767</v>
      </c>
      <c r="P3947" s="129" t="s">
        <v>11223</v>
      </c>
    </row>
    <row r="3948" spans="2:16" ht="21" thickBot="1">
      <c r="B3948" s="13">
        <v>768</v>
      </c>
      <c r="P3948" s="129" t="s">
        <v>11224</v>
      </c>
    </row>
    <row r="3949" spans="2:16" ht="31.2" thickBot="1">
      <c r="B3949" s="13">
        <v>769</v>
      </c>
      <c r="P3949" s="129" t="s">
        <v>11225</v>
      </c>
    </row>
    <row r="3950" spans="2:16" ht="18.600000000000001" thickBot="1">
      <c r="B3950" s="13">
        <v>770</v>
      </c>
      <c r="P3950" s="129" t="s">
        <v>11226</v>
      </c>
    </row>
    <row r="3951" spans="2:16" ht="51.6" thickBot="1">
      <c r="B3951" s="13">
        <v>771</v>
      </c>
      <c r="P3951" s="129" t="s">
        <v>11227</v>
      </c>
    </row>
    <row r="3952" spans="2:16" ht="18.600000000000001" thickBot="1">
      <c r="B3952" s="13">
        <v>772</v>
      </c>
      <c r="P3952" s="129" t="s">
        <v>11228</v>
      </c>
    </row>
    <row r="3953" spans="2:16" ht="51.6" thickBot="1">
      <c r="B3953" s="13">
        <v>773</v>
      </c>
      <c r="P3953" s="129" t="s">
        <v>11229</v>
      </c>
    </row>
    <row r="3954" spans="2:16" ht="21" thickBot="1">
      <c r="B3954" s="13">
        <v>774</v>
      </c>
      <c r="P3954" s="129" t="s">
        <v>11230</v>
      </c>
    </row>
    <row r="3955" spans="2:16" ht="41.4" thickBot="1">
      <c r="B3955" s="13">
        <v>775</v>
      </c>
      <c r="P3955" s="129" t="s">
        <v>11231</v>
      </c>
    </row>
    <row r="3956" spans="2:16" ht="18.600000000000001" thickBot="1">
      <c r="B3956" s="13">
        <v>776</v>
      </c>
      <c r="P3956" s="129" t="s">
        <v>11232</v>
      </c>
    </row>
    <row r="3957" spans="2:16" ht="82.2" thickBot="1">
      <c r="B3957" s="13">
        <v>777</v>
      </c>
      <c r="P3957" s="129" t="s">
        <v>11233</v>
      </c>
    </row>
    <row r="3958" spans="2:16" ht="21" thickBot="1">
      <c r="B3958" s="13">
        <v>778</v>
      </c>
      <c r="P3958" s="129" t="s">
        <v>10521</v>
      </c>
    </row>
    <row r="3959" spans="2:16" ht="72" thickBot="1">
      <c r="B3959" s="13">
        <v>779</v>
      </c>
      <c r="P3959" s="129" t="s">
        <v>11234</v>
      </c>
    </row>
    <row r="3960" spans="2:16" ht="31.2" thickBot="1">
      <c r="B3960" s="13">
        <v>780</v>
      </c>
      <c r="P3960" s="129" t="s">
        <v>11235</v>
      </c>
    </row>
    <row r="3961" spans="2:16" ht="51.6" thickBot="1">
      <c r="B3961" s="13">
        <v>781</v>
      </c>
      <c r="P3961" s="129" t="s">
        <v>11236</v>
      </c>
    </row>
    <row r="3962" spans="2:16" ht="51.6" thickBot="1">
      <c r="B3962" s="13">
        <v>782</v>
      </c>
      <c r="P3962" s="129" t="s">
        <v>11237</v>
      </c>
    </row>
    <row r="3963" spans="2:16" ht="31.2" thickBot="1">
      <c r="B3963" s="13">
        <v>783</v>
      </c>
      <c r="P3963" s="129" t="s">
        <v>11238</v>
      </c>
    </row>
    <row r="3964" spans="2:16" ht="21" thickBot="1">
      <c r="B3964" s="13">
        <v>784</v>
      </c>
      <c r="P3964" s="129" t="s">
        <v>11239</v>
      </c>
    </row>
    <row r="3965" spans="2:16" ht="41.4" thickBot="1">
      <c r="B3965" s="13">
        <v>785</v>
      </c>
      <c r="P3965" s="129" t="s">
        <v>11240</v>
      </c>
    </row>
    <row r="3966" spans="2:16" ht="21" thickBot="1">
      <c r="B3966" s="13">
        <v>786</v>
      </c>
      <c r="P3966" s="129" t="s">
        <v>11241</v>
      </c>
    </row>
    <row r="3967" spans="2:16" ht="31.2" thickBot="1">
      <c r="B3967" s="13">
        <v>787</v>
      </c>
      <c r="P3967" s="129" t="s">
        <v>11242</v>
      </c>
    </row>
    <row r="3968" spans="2:16" ht="61.8" thickBot="1">
      <c r="B3968" s="13">
        <v>788</v>
      </c>
      <c r="P3968" s="129" t="s">
        <v>11243</v>
      </c>
    </row>
    <row r="3969" spans="2:16" ht="21" thickBot="1">
      <c r="B3969" s="13">
        <v>789</v>
      </c>
      <c r="P3969" s="129" t="s">
        <v>11244</v>
      </c>
    </row>
    <row r="3970" spans="2:16" ht="31.2" thickBot="1">
      <c r="B3970" s="13">
        <v>790</v>
      </c>
      <c r="P3970" s="129" t="s">
        <v>11245</v>
      </c>
    </row>
    <row r="3971" spans="2:16" ht="41.4" thickBot="1">
      <c r="B3971" s="13">
        <v>791</v>
      </c>
      <c r="P3971" s="129" t="s">
        <v>11246</v>
      </c>
    </row>
    <row r="3972" spans="2:16" ht="18.600000000000001" thickBot="1">
      <c r="B3972" s="13">
        <v>792</v>
      </c>
      <c r="P3972" s="129" t="s">
        <v>11247</v>
      </c>
    </row>
    <row r="3973" spans="2:16" ht="18.600000000000001" thickBot="1">
      <c r="B3973" s="13">
        <v>793</v>
      </c>
      <c r="P3973" s="129" t="s">
        <v>11248</v>
      </c>
    </row>
    <row r="3974" spans="2:16" ht="61.8" thickBot="1">
      <c r="B3974" s="13">
        <v>794</v>
      </c>
      <c r="P3974" s="129" t="s">
        <v>11249</v>
      </c>
    </row>
    <row r="3975" spans="2:16" ht="18.600000000000001" thickBot="1">
      <c r="B3975" s="13">
        <v>795</v>
      </c>
      <c r="P3975" s="129" t="s">
        <v>11250</v>
      </c>
    </row>
    <row r="3976" spans="2:16" ht="18.600000000000001" thickBot="1">
      <c r="B3976" s="13">
        <v>796</v>
      </c>
      <c r="P3976" s="129" t="s">
        <v>10442</v>
      </c>
    </row>
    <row r="3977" spans="2:16" ht="21" thickBot="1">
      <c r="B3977" s="13">
        <v>797</v>
      </c>
      <c r="P3977" s="129" t="s">
        <v>11251</v>
      </c>
    </row>
    <row r="3978" spans="2:16" ht="61.8" thickBot="1">
      <c r="B3978" s="13">
        <v>798</v>
      </c>
      <c r="P3978" s="129" t="s">
        <v>11252</v>
      </c>
    </row>
    <row r="3979" spans="2:16" ht="21" thickBot="1">
      <c r="B3979" s="13">
        <v>799</v>
      </c>
      <c r="P3979" s="129" t="s">
        <v>11253</v>
      </c>
    </row>
    <row r="3980" spans="2:16" ht="72" thickBot="1">
      <c r="B3980" s="13">
        <v>800</v>
      </c>
      <c r="P3980" s="129" t="s">
        <v>11254</v>
      </c>
    </row>
    <row r="3981" spans="2:16" ht="31.2" thickBot="1">
      <c r="B3981" s="13">
        <v>801</v>
      </c>
      <c r="P3981" s="129" t="s">
        <v>11255</v>
      </c>
    </row>
    <row r="3982" spans="2:16" ht="21" thickBot="1">
      <c r="B3982" s="13">
        <v>802</v>
      </c>
      <c r="P3982" s="129" t="s">
        <v>11256</v>
      </c>
    </row>
    <row r="3983" spans="2:16" ht="21" thickBot="1">
      <c r="B3983" s="13">
        <v>803</v>
      </c>
      <c r="P3983" s="129" t="s">
        <v>11257</v>
      </c>
    </row>
    <row r="3984" spans="2:16" ht="41.4" thickBot="1">
      <c r="B3984" s="13">
        <v>804</v>
      </c>
      <c r="P3984" s="129" t="s">
        <v>11258</v>
      </c>
    </row>
    <row r="3985" spans="2:16" ht="21" thickBot="1">
      <c r="B3985" s="13">
        <v>805</v>
      </c>
      <c r="P3985" s="129" t="s">
        <v>11259</v>
      </c>
    </row>
    <row r="3986" spans="2:16" ht="31.2" thickBot="1">
      <c r="B3986" s="13">
        <v>806</v>
      </c>
      <c r="P3986" s="129" t="s">
        <v>11260</v>
      </c>
    </row>
    <row r="3987" spans="2:16" ht="61.8" thickBot="1">
      <c r="B3987" s="13">
        <v>807</v>
      </c>
      <c r="P3987" s="129" t="s">
        <v>11261</v>
      </c>
    </row>
    <row r="3988" spans="2:16" ht="21" thickBot="1">
      <c r="B3988" s="13">
        <v>808</v>
      </c>
      <c r="P3988" s="129" t="s">
        <v>11262</v>
      </c>
    </row>
    <row r="3989" spans="2:16" ht="61.8" thickBot="1">
      <c r="B3989" s="13">
        <v>809</v>
      </c>
      <c r="P3989" s="129" t="s">
        <v>11263</v>
      </c>
    </row>
    <row r="3990" spans="2:16" ht="18.600000000000001" thickBot="1">
      <c r="B3990" s="13">
        <v>810</v>
      </c>
      <c r="P3990" s="129" t="s">
        <v>11264</v>
      </c>
    </row>
    <row r="3991" spans="2:16" ht="21" thickBot="1">
      <c r="B3991" s="13">
        <v>811</v>
      </c>
      <c r="P3991" s="129" t="s">
        <v>11265</v>
      </c>
    </row>
    <row r="3992" spans="2:16" ht="31.2" thickBot="1">
      <c r="B3992" s="13">
        <v>812</v>
      </c>
      <c r="P3992" s="129" t="s">
        <v>11266</v>
      </c>
    </row>
    <row r="3993" spans="2:16" ht="18.600000000000001" thickBot="1">
      <c r="B3993" s="13">
        <v>813</v>
      </c>
      <c r="P3993" s="129" t="s">
        <v>11267</v>
      </c>
    </row>
    <row r="3994" spans="2:16" ht="41.4" thickBot="1">
      <c r="B3994" s="13">
        <v>814</v>
      </c>
      <c r="P3994" s="129" t="s">
        <v>11268</v>
      </c>
    </row>
    <row r="3995" spans="2:16" ht="41.4" thickBot="1">
      <c r="B3995" s="13">
        <v>815</v>
      </c>
      <c r="P3995" s="129" t="s">
        <v>11269</v>
      </c>
    </row>
    <row r="3996" spans="2:16" ht="21" thickBot="1">
      <c r="B3996" s="13">
        <v>816</v>
      </c>
      <c r="P3996" s="129" t="s">
        <v>11262</v>
      </c>
    </row>
    <row r="3997" spans="2:16" ht="18.600000000000001" thickBot="1">
      <c r="B3997" s="13">
        <v>817</v>
      </c>
      <c r="P3997" s="129" t="s">
        <v>11267</v>
      </c>
    </row>
    <row r="3998" spans="2:16" ht="18.600000000000001" thickBot="1">
      <c r="B3998" s="13">
        <v>818</v>
      </c>
      <c r="P3998" s="129" t="s">
        <v>11270</v>
      </c>
    </row>
    <row r="3999" spans="2:16" ht="31.2" thickBot="1">
      <c r="B3999" s="13">
        <v>819</v>
      </c>
      <c r="P3999" s="129" t="s">
        <v>11271</v>
      </c>
    </row>
    <row r="4000" spans="2:16" ht="21" thickBot="1">
      <c r="B4000" s="13">
        <v>820</v>
      </c>
      <c r="P4000" s="129" t="s">
        <v>11272</v>
      </c>
    </row>
    <row r="4001" spans="2:16" ht="21" thickBot="1">
      <c r="B4001" s="13">
        <v>821</v>
      </c>
      <c r="P4001" s="129" t="s">
        <v>11265</v>
      </c>
    </row>
    <row r="4002" spans="2:16" ht="18.600000000000001" thickBot="1">
      <c r="B4002" s="13">
        <v>822</v>
      </c>
      <c r="P4002" s="129" t="s">
        <v>11273</v>
      </c>
    </row>
    <row r="4003" spans="2:16" ht="31.2" thickBot="1">
      <c r="B4003" s="13">
        <v>823</v>
      </c>
      <c r="P4003" s="129" t="s">
        <v>11274</v>
      </c>
    </row>
    <row r="4004" spans="2:16" ht="72" thickBot="1">
      <c r="B4004" s="13">
        <v>824</v>
      </c>
      <c r="P4004" s="129" t="s">
        <v>11275</v>
      </c>
    </row>
    <row r="4005" spans="2:16" ht="21" thickBot="1">
      <c r="B4005" s="13">
        <v>825</v>
      </c>
      <c r="P4005" s="129" t="s">
        <v>11276</v>
      </c>
    </row>
    <row r="4006" spans="2:16" ht="41.4" thickBot="1">
      <c r="B4006" s="13">
        <v>826</v>
      </c>
      <c r="P4006" s="129" t="s">
        <v>11277</v>
      </c>
    </row>
    <row r="4007" spans="2:16" ht="31.2" thickBot="1">
      <c r="B4007" s="13">
        <v>827</v>
      </c>
      <c r="P4007" s="129" t="s">
        <v>11278</v>
      </c>
    </row>
    <row r="4008" spans="2:16" ht="21" thickBot="1">
      <c r="B4008" s="13">
        <v>828</v>
      </c>
      <c r="P4008" s="129" t="s">
        <v>11279</v>
      </c>
    </row>
    <row r="4009" spans="2:16" ht="31.2" thickBot="1">
      <c r="B4009" s="13">
        <v>829</v>
      </c>
      <c r="P4009" s="129" t="s">
        <v>11280</v>
      </c>
    </row>
    <row r="4010" spans="2:16" ht="31.2" thickBot="1">
      <c r="B4010" s="13">
        <v>830</v>
      </c>
      <c r="P4010" s="129" t="s">
        <v>11281</v>
      </c>
    </row>
    <row r="4011" spans="2:16" ht="102.6" thickBot="1">
      <c r="B4011" s="13">
        <v>831</v>
      </c>
      <c r="P4011" s="129" t="s">
        <v>11282</v>
      </c>
    </row>
    <row r="4012" spans="2:16" ht="31.2" thickBot="1">
      <c r="B4012" s="13">
        <v>832</v>
      </c>
      <c r="P4012" s="129" t="s">
        <v>11283</v>
      </c>
    </row>
    <row r="4013" spans="2:16" ht="41.4" thickBot="1">
      <c r="B4013" s="13">
        <v>833</v>
      </c>
      <c r="P4013" s="129" t="s">
        <v>11284</v>
      </c>
    </row>
    <row r="4014" spans="2:16" ht="72" thickBot="1">
      <c r="B4014" s="13">
        <v>834</v>
      </c>
      <c r="P4014" s="129" t="s">
        <v>11285</v>
      </c>
    </row>
    <row r="4015" spans="2:16" ht="31.2" thickBot="1">
      <c r="B4015" s="13">
        <v>835</v>
      </c>
      <c r="P4015" s="129" t="s">
        <v>11286</v>
      </c>
    </row>
    <row r="4016" spans="2:16" ht="31.2" thickBot="1">
      <c r="B4016" s="13">
        <v>836</v>
      </c>
      <c r="P4016" s="129" t="s">
        <v>11287</v>
      </c>
    </row>
    <row r="4017" spans="2:16" ht="21" thickBot="1">
      <c r="B4017" s="13">
        <v>837</v>
      </c>
      <c r="P4017" s="129" t="s">
        <v>11288</v>
      </c>
    </row>
    <row r="4018" spans="2:16" ht="21" thickBot="1">
      <c r="B4018" s="13">
        <v>838</v>
      </c>
      <c r="P4018" s="129" t="s">
        <v>11289</v>
      </c>
    </row>
    <row r="4019" spans="2:16" ht="21" thickBot="1">
      <c r="B4019" s="13">
        <v>839</v>
      </c>
      <c r="P4019" s="129" t="s">
        <v>11290</v>
      </c>
    </row>
    <row r="4020" spans="2:16" ht="21" thickBot="1">
      <c r="B4020" s="13">
        <v>840</v>
      </c>
      <c r="P4020" s="129" t="s">
        <v>11291</v>
      </c>
    </row>
    <row r="4021" spans="2:16" ht="21" thickBot="1">
      <c r="B4021" s="13">
        <v>841</v>
      </c>
      <c r="P4021" s="129" t="s">
        <v>11292</v>
      </c>
    </row>
    <row r="4022" spans="2:16" ht="61.8" thickBot="1">
      <c r="B4022" s="13">
        <v>842</v>
      </c>
      <c r="P4022" s="129" t="s">
        <v>11293</v>
      </c>
    </row>
    <row r="4023" spans="2:16" ht="21" thickBot="1">
      <c r="B4023" s="13">
        <v>843</v>
      </c>
      <c r="P4023" s="129" t="s">
        <v>11294</v>
      </c>
    </row>
    <row r="4024" spans="2:16" ht="51.6" thickBot="1">
      <c r="B4024" s="13">
        <v>844</v>
      </c>
      <c r="P4024" s="129" t="s">
        <v>11295</v>
      </c>
    </row>
    <row r="4025" spans="2:16" ht="41.4" thickBot="1">
      <c r="B4025" s="13">
        <v>845</v>
      </c>
      <c r="P4025" s="129" t="s">
        <v>11296</v>
      </c>
    </row>
    <row r="4026" spans="2:16" ht="51.6" thickBot="1">
      <c r="B4026" s="13">
        <v>846</v>
      </c>
      <c r="P4026" s="129" t="s">
        <v>11297</v>
      </c>
    </row>
    <row r="4027" spans="2:16" ht="41.4" thickBot="1">
      <c r="B4027" s="13">
        <v>847</v>
      </c>
      <c r="P4027" s="129" t="s">
        <v>11298</v>
      </c>
    </row>
    <row r="4028" spans="2:16" ht="41.4" thickBot="1">
      <c r="B4028" s="13">
        <v>848</v>
      </c>
      <c r="P4028" s="129" t="s">
        <v>11299</v>
      </c>
    </row>
    <row r="4029" spans="2:16" ht="21" thickBot="1">
      <c r="B4029" s="13">
        <v>849</v>
      </c>
      <c r="P4029" s="129" t="s">
        <v>11300</v>
      </c>
    </row>
    <row r="4030" spans="2:16" ht="21" thickBot="1">
      <c r="B4030" s="13">
        <v>850</v>
      </c>
      <c r="P4030" s="129" t="s">
        <v>11301</v>
      </c>
    </row>
    <row r="4031" spans="2:16" ht="21" thickBot="1">
      <c r="B4031" s="13">
        <v>851</v>
      </c>
      <c r="P4031" s="129" t="s">
        <v>11302</v>
      </c>
    </row>
    <row r="4032" spans="2:16" ht="31.2" thickBot="1">
      <c r="B4032" s="13">
        <v>852</v>
      </c>
      <c r="P4032" s="129" t="s">
        <v>11303</v>
      </c>
    </row>
    <row r="4033" spans="2:16" ht="41.4" thickBot="1">
      <c r="B4033" s="13">
        <v>853</v>
      </c>
      <c r="P4033" s="129" t="s">
        <v>11304</v>
      </c>
    </row>
    <row r="4034" spans="2:16" ht="31.2" thickBot="1">
      <c r="B4034" s="13">
        <v>854</v>
      </c>
      <c r="P4034" s="129" t="s">
        <v>11305</v>
      </c>
    </row>
    <row r="4035" spans="2:16" ht="21" thickBot="1">
      <c r="B4035" s="13">
        <v>855</v>
      </c>
      <c r="P4035" s="129" t="s">
        <v>11306</v>
      </c>
    </row>
    <row r="4036" spans="2:16" ht="21" thickBot="1">
      <c r="B4036" s="13">
        <v>856</v>
      </c>
      <c r="P4036" s="129" t="s">
        <v>11307</v>
      </c>
    </row>
    <row r="4037" spans="2:16" ht="18.600000000000001" thickBot="1">
      <c r="B4037" s="13">
        <v>857</v>
      </c>
      <c r="P4037" s="129" t="s">
        <v>11308</v>
      </c>
    </row>
    <row r="4038" spans="2:16" ht="41.4" thickBot="1">
      <c r="B4038" s="13">
        <v>858</v>
      </c>
      <c r="P4038" s="129" t="s">
        <v>11309</v>
      </c>
    </row>
    <row r="4039" spans="2:16" ht="31.2" thickBot="1">
      <c r="B4039" s="13">
        <v>859</v>
      </c>
      <c r="P4039" s="129" t="s">
        <v>11310</v>
      </c>
    </row>
    <row r="4040" spans="2:16" ht="41.4" thickBot="1">
      <c r="B4040" s="13">
        <v>860</v>
      </c>
      <c r="P4040" s="129" t="s">
        <v>11311</v>
      </c>
    </row>
    <row r="4041" spans="2:16" ht="21" thickBot="1">
      <c r="B4041" s="13">
        <v>861</v>
      </c>
      <c r="P4041" s="129" t="s">
        <v>11312</v>
      </c>
    </row>
    <row r="4042" spans="2:16" ht="31.2" thickBot="1">
      <c r="B4042" s="13">
        <v>862</v>
      </c>
      <c r="P4042" s="129" t="s">
        <v>11313</v>
      </c>
    </row>
    <row r="4043" spans="2:16" ht="21" thickBot="1">
      <c r="B4043" s="13">
        <v>863</v>
      </c>
      <c r="P4043" s="129" t="s">
        <v>11314</v>
      </c>
    </row>
    <row r="4044" spans="2:16" ht="21" thickBot="1">
      <c r="B4044" s="13">
        <v>864</v>
      </c>
      <c r="P4044" s="129" t="s">
        <v>11315</v>
      </c>
    </row>
    <row r="4045" spans="2:16" ht="31.2" thickBot="1">
      <c r="B4045" s="13">
        <v>865</v>
      </c>
      <c r="P4045" s="129" t="s">
        <v>11316</v>
      </c>
    </row>
    <row r="4046" spans="2:16" ht="18.600000000000001" thickBot="1">
      <c r="B4046" s="13">
        <v>866</v>
      </c>
      <c r="P4046" s="129" t="s">
        <v>11317</v>
      </c>
    </row>
    <row r="4047" spans="2:16" ht="18.600000000000001" thickBot="1">
      <c r="B4047" s="13">
        <v>867</v>
      </c>
      <c r="P4047" s="129" t="s">
        <v>11318</v>
      </c>
    </row>
    <row r="4048" spans="2:16" ht="21" thickBot="1">
      <c r="B4048" s="13">
        <v>868</v>
      </c>
      <c r="P4048" s="129" t="s">
        <v>11319</v>
      </c>
    </row>
    <row r="4049" spans="2:16" ht="21" thickBot="1">
      <c r="B4049" s="13">
        <v>869</v>
      </c>
      <c r="P4049" s="129" t="s">
        <v>11320</v>
      </c>
    </row>
    <row r="4050" spans="2:16" ht="31.2" thickBot="1">
      <c r="B4050" s="13">
        <v>870</v>
      </c>
      <c r="P4050" s="129" t="s">
        <v>11321</v>
      </c>
    </row>
    <row r="4051" spans="2:16" ht="21" thickBot="1">
      <c r="B4051" s="13">
        <v>871</v>
      </c>
      <c r="P4051" s="129" t="s">
        <v>11322</v>
      </c>
    </row>
    <row r="4052" spans="2:16" ht="31.2" thickBot="1">
      <c r="B4052" s="13">
        <v>872</v>
      </c>
      <c r="P4052" s="129" t="s">
        <v>11323</v>
      </c>
    </row>
    <row r="4053" spans="2:16" ht="21" thickBot="1">
      <c r="B4053" s="13">
        <v>873</v>
      </c>
      <c r="P4053" s="129" t="s">
        <v>11324</v>
      </c>
    </row>
    <row r="4054" spans="2:16" ht="21" thickBot="1">
      <c r="B4054" s="13">
        <v>874</v>
      </c>
      <c r="P4054" s="129" t="s">
        <v>11325</v>
      </c>
    </row>
    <row r="4055" spans="2:16" ht="31.2" thickBot="1">
      <c r="B4055" s="13">
        <v>875</v>
      </c>
      <c r="P4055" s="129" t="s">
        <v>11326</v>
      </c>
    </row>
    <row r="4056" spans="2:16" ht="18.600000000000001" thickBot="1">
      <c r="B4056" s="13">
        <v>876</v>
      </c>
      <c r="P4056" s="129" t="s">
        <v>11327</v>
      </c>
    </row>
    <row r="4057" spans="2:16" ht="72" thickBot="1">
      <c r="B4057" s="13">
        <v>877</v>
      </c>
      <c r="P4057" s="129" t="s">
        <v>11328</v>
      </c>
    </row>
    <row r="4058" spans="2:16" ht="21" thickBot="1">
      <c r="B4058" s="13">
        <v>878</v>
      </c>
      <c r="P4058" s="129" t="s">
        <v>11329</v>
      </c>
    </row>
    <row r="4059" spans="2:16" ht="21" thickBot="1">
      <c r="B4059" s="13">
        <v>879</v>
      </c>
      <c r="P4059" s="129" t="s">
        <v>11330</v>
      </c>
    </row>
    <row r="4060" spans="2:16" ht="21" thickBot="1">
      <c r="B4060" s="13">
        <v>880</v>
      </c>
      <c r="P4060" s="129" t="s">
        <v>11331</v>
      </c>
    </row>
    <row r="4061" spans="2:16" ht="18.600000000000001" thickBot="1">
      <c r="B4061" s="13">
        <v>881</v>
      </c>
      <c r="P4061" s="129" t="s">
        <v>11332</v>
      </c>
    </row>
    <row r="4062" spans="2:16" ht="18.600000000000001" thickBot="1">
      <c r="B4062" s="13">
        <v>882</v>
      </c>
      <c r="P4062" s="129" t="s">
        <v>11333</v>
      </c>
    </row>
    <row r="4063" spans="2:16" ht="21" thickBot="1">
      <c r="B4063" s="13">
        <v>883</v>
      </c>
      <c r="P4063" s="129" t="s">
        <v>11334</v>
      </c>
    </row>
    <row r="4064" spans="2:16" ht="18.600000000000001" thickBot="1">
      <c r="B4064" s="13">
        <v>884</v>
      </c>
      <c r="P4064" s="129" t="s">
        <v>11335</v>
      </c>
    </row>
    <row r="4065" spans="2:16" ht="31.2" thickBot="1">
      <c r="B4065" s="13">
        <v>885</v>
      </c>
      <c r="P4065" s="129" t="s">
        <v>11336</v>
      </c>
    </row>
    <row r="4066" spans="2:16" ht="41.4" thickBot="1">
      <c r="B4066" s="13">
        <v>886</v>
      </c>
      <c r="P4066" s="129" t="s">
        <v>11337</v>
      </c>
    </row>
    <row r="4067" spans="2:16" ht="31.2" thickBot="1">
      <c r="B4067" s="13">
        <v>887</v>
      </c>
      <c r="P4067" s="129" t="s">
        <v>11338</v>
      </c>
    </row>
    <row r="4068" spans="2:16" ht="18.600000000000001" thickBot="1">
      <c r="B4068" s="13">
        <v>888</v>
      </c>
      <c r="P4068" s="129" t="s">
        <v>11339</v>
      </c>
    </row>
    <row r="4069" spans="2:16" ht="31.2" thickBot="1">
      <c r="B4069" s="13">
        <v>889</v>
      </c>
      <c r="P4069" s="129" t="s">
        <v>11340</v>
      </c>
    </row>
    <row r="4070" spans="2:16" ht="21" thickBot="1">
      <c r="B4070" s="13">
        <v>890</v>
      </c>
      <c r="P4070" s="129" t="s">
        <v>11341</v>
      </c>
    </row>
    <row r="4071" spans="2:16" ht="31.2" thickBot="1">
      <c r="B4071" s="13">
        <v>891</v>
      </c>
      <c r="P4071" s="129" t="s">
        <v>11342</v>
      </c>
    </row>
    <row r="4072" spans="2:16" ht="18.600000000000001" thickBot="1">
      <c r="B4072" s="13">
        <v>892</v>
      </c>
      <c r="P4072" s="129" t="s">
        <v>11343</v>
      </c>
    </row>
    <row r="4073" spans="2:16" ht="61.8" thickBot="1">
      <c r="B4073" s="13">
        <v>893</v>
      </c>
      <c r="P4073" s="129" t="s">
        <v>11344</v>
      </c>
    </row>
    <row r="4074" spans="2:16" ht="21" thickBot="1">
      <c r="B4074" s="13">
        <v>894</v>
      </c>
      <c r="P4074" s="129" t="s">
        <v>11345</v>
      </c>
    </row>
    <row r="4075" spans="2:16" ht="21" thickBot="1">
      <c r="B4075" s="13">
        <v>895</v>
      </c>
      <c r="P4075" s="129" t="s">
        <v>11346</v>
      </c>
    </row>
    <row r="4076" spans="2:16" ht="21" thickBot="1">
      <c r="B4076" s="13">
        <v>896</v>
      </c>
      <c r="P4076" s="129" t="s">
        <v>11347</v>
      </c>
    </row>
    <row r="4077" spans="2:16" ht="18.600000000000001" thickBot="1">
      <c r="B4077" s="13">
        <v>897</v>
      </c>
      <c r="P4077" s="129" t="s">
        <v>11348</v>
      </c>
    </row>
    <row r="4078" spans="2:16" ht="21" thickBot="1">
      <c r="B4078" s="13">
        <v>898</v>
      </c>
      <c r="P4078" s="129" t="s">
        <v>11349</v>
      </c>
    </row>
    <row r="4079" spans="2:16" ht="21" thickBot="1">
      <c r="B4079" s="13">
        <v>899</v>
      </c>
      <c r="P4079" s="129" t="s">
        <v>11350</v>
      </c>
    </row>
    <row r="4080" spans="2:16" ht="31.2" thickBot="1">
      <c r="B4080" s="13">
        <v>900</v>
      </c>
      <c r="P4080" s="129" t="s">
        <v>11351</v>
      </c>
    </row>
    <row r="4081" spans="2:16" ht="82.2" thickBot="1">
      <c r="B4081" s="13">
        <v>901</v>
      </c>
      <c r="P4081" s="129" t="s">
        <v>11352</v>
      </c>
    </row>
    <row r="4082" spans="2:16" ht="21" thickBot="1">
      <c r="B4082" s="13">
        <v>902</v>
      </c>
      <c r="P4082" s="129" t="s">
        <v>11353</v>
      </c>
    </row>
    <row r="4083" spans="2:16" ht="51.6" thickBot="1">
      <c r="B4083" s="13">
        <v>903</v>
      </c>
      <c r="P4083" s="129" t="s">
        <v>11354</v>
      </c>
    </row>
    <row r="4084" spans="2:16" ht="21" thickBot="1">
      <c r="B4084" s="13">
        <v>904</v>
      </c>
      <c r="P4084" s="129" t="s">
        <v>11355</v>
      </c>
    </row>
    <row r="4085" spans="2:16" ht="21" thickBot="1">
      <c r="B4085" s="13">
        <v>905</v>
      </c>
      <c r="P4085" s="129" t="s">
        <v>11356</v>
      </c>
    </row>
    <row r="4086" spans="2:16" ht="21" thickBot="1">
      <c r="B4086" s="13">
        <v>906</v>
      </c>
      <c r="P4086" s="129" t="s">
        <v>11357</v>
      </c>
    </row>
    <row r="4087" spans="2:16" ht="18.600000000000001" thickBot="1">
      <c r="B4087" s="13">
        <v>907</v>
      </c>
      <c r="P4087" s="129" t="s">
        <v>11358</v>
      </c>
    </row>
    <row r="4088" spans="2:16" ht="18.600000000000001" thickBot="1">
      <c r="B4088" s="13">
        <v>908</v>
      </c>
      <c r="P4088" s="129" t="s">
        <v>11359</v>
      </c>
    </row>
    <row r="4089" spans="2:16" ht="31.2" thickBot="1">
      <c r="B4089" s="13">
        <v>909</v>
      </c>
      <c r="P4089" s="129" t="s">
        <v>11360</v>
      </c>
    </row>
    <row r="4090" spans="2:16" ht="72" thickBot="1">
      <c r="B4090" s="13">
        <v>910</v>
      </c>
      <c r="P4090" s="129" t="s">
        <v>11361</v>
      </c>
    </row>
    <row r="4091" spans="2:16" ht="31.2" thickBot="1">
      <c r="B4091" s="13">
        <v>911</v>
      </c>
      <c r="P4091" s="129" t="s">
        <v>11362</v>
      </c>
    </row>
    <row r="4092" spans="2:16" ht="31.2" thickBot="1">
      <c r="B4092" s="13">
        <v>912</v>
      </c>
      <c r="P4092" s="129" t="s">
        <v>11363</v>
      </c>
    </row>
    <row r="4093" spans="2:16" ht="31.2" thickBot="1">
      <c r="B4093" s="13">
        <v>913</v>
      </c>
      <c r="P4093" s="129" t="s">
        <v>11364</v>
      </c>
    </row>
    <row r="4094" spans="2:16" ht="31.2" thickBot="1">
      <c r="B4094" s="13">
        <v>914</v>
      </c>
      <c r="P4094" s="129" t="s">
        <v>11365</v>
      </c>
    </row>
    <row r="4095" spans="2:16" ht="92.4" thickBot="1">
      <c r="B4095" s="13">
        <v>915</v>
      </c>
      <c r="P4095" s="129" t="s">
        <v>11366</v>
      </c>
    </row>
    <row r="4096" spans="2:16" ht="41.4" thickBot="1">
      <c r="B4096" s="13">
        <v>916</v>
      </c>
      <c r="P4096" s="129" t="s">
        <v>11367</v>
      </c>
    </row>
    <row r="4097" spans="2:16" ht="21" thickBot="1">
      <c r="B4097" s="13">
        <v>917</v>
      </c>
      <c r="P4097" s="129" t="s">
        <v>11368</v>
      </c>
    </row>
    <row r="4098" spans="2:16" ht="21" thickBot="1">
      <c r="B4098" s="13">
        <v>918</v>
      </c>
      <c r="P4098" s="129" t="s">
        <v>11369</v>
      </c>
    </row>
    <row r="4099" spans="2:16" ht="21" thickBot="1">
      <c r="B4099" s="13">
        <v>919</v>
      </c>
      <c r="P4099" s="129" t="s">
        <v>11370</v>
      </c>
    </row>
    <row r="4100" spans="2:16" ht="18.600000000000001" thickBot="1">
      <c r="B4100" s="13">
        <v>920</v>
      </c>
      <c r="P4100" s="129" t="s">
        <v>11371</v>
      </c>
    </row>
    <row r="4101" spans="2:16" ht="41.4" thickBot="1">
      <c r="B4101" s="13">
        <v>921</v>
      </c>
      <c r="P4101" s="129" t="s">
        <v>11372</v>
      </c>
    </row>
    <row r="4102" spans="2:16" ht="18.600000000000001" thickBot="1">
      <c r="B4102" s="13">
        <v>922</v>
      </c>
      <c r="P4102" s="129" t="s">
        <v>11373</v>
      </c>
    </row>
    <row r="4103" spans="2:16" ht="21" thickBot="1">
      <c r="B4103" s="13">
        <v>923</v>
      </c>
      <c r="P4103" s="129" t="s">
        <v>11374</v>
      </c>
    </row>
    <row r="4104" spans="2:16" ht="41.4" thickBot="1">
      <c r="B4104" s="13">
        <v>924</v>
      </c>
      <c r="P4104" s="129" t="s">
        <v>11375</v>
      </c>
    </row>
    <row r="4105" spans="2:16" ht="31.2" thickBot="1">
      <c r="B4105" s="13">
        <v>925</v>
      </c>
      <c r="P4105" s="129" t="s">
        <v>11376</v>
      </c>
    </row>
    <row r="4106" spans="2:16" ht="18.600000000000001" thickBot="1">
      <c r="B4106" s="13">
        <v>926</v>
      </c>
      <c r="P4106" s="129" t="s">
        <v>11377</v>
      </c>
    </row>
    <row r="4107" spans="2:16" ht="72" thickBot="1">
      <c r="B4107" s="13">
        <v>927</v>
      </c>
      <c r="P4107" s="129" t="s">
        <v>11378</v>
      </c>
    </row>
    <row r="4108" spans="2:16" ht="82.2" thickBot="1">
      <c r="B4108" s="13">
        <v>928</v>
      </c>
      <c r="P4108" s="129" t="s">
        <v>11379</v>
      </c>
    </row>
    <row r="4109" spans="2:16" ht="21" thickBot="1">
      <c r="B4109" s="13">
        <v>929</v>
      </c>
      <c r="P4109" s="129" t="s">
        <v>11380</v>
      </c>
    </row>
    <row r="4110" spans="2:16" ht="31.2" thickBot="1">
      <c r="B4110" s="13">
        <v>930</v>
      </c>
      <c r="P4110" s="129" t="s">
        <v>11381</v>
      </c>
    </row>
    <row r="4111" spans="2:16" ht="21" thickBot="1">
      <c r="B4111" s="13">
        <v>931</v>
      </c>
      <c r="P4111" s="129" t="s">
        <v>11382</v>
      </c>
    </row>
    <row r="4112" spans="2:16" ht="31.2" thickBot="1">
      <c r="B4112" s="13">
        <v>932</v>
      </c>
      <c r="P4112" s="129" t="s">
        <v>11383</v>
      </c>
    </row>
    <row r="4113" spans="2:16" ht="41.4" thickBot="1">
      <c r="B4113" s="13">
        <v>933</v>
      </c>
      <c r="P4113" s="129" t="s">
        <v>11384</v>
      </c>
    </row>
    <row r="4114" spans="2:16" ht="18.600000000000001" thickBot="1">
      <c r="B4114" s="13">
        <v>934</v>
      </c>
      <c r="P4114" s="129" t="s">
        <v>11385</v>
      </c>
    </row>
    <row r="4115" spans="2:16" ht="18.600000000000001" thickBot="1">
      <c r="B4115" s="13">
        <v>935</v>
      </c>
      <c r="P4115" s="129" t="s">
        <v>11386</v>
      </c>
    </row>
    <row r="4116" spans="2:16" ht="18.600000000000001" thickBot="1">
      <c r="B4116" s="13">
        <v>936</v>
      </c>
      <c r="P4116" s="129" t="s">
        <v>11387</v>
      </c>
    </row>
    <row r="4117" spans="2:16" ht="31.2" thickBot="1">
      <c r="B4117" s="13">
        <v>937</v>
      </c>
      <c r="P4117" s="129" t="s">
        <v>11388</v>
      </c>
    </row>
    <row r="4118" spans="2:16" ht="18.600000000000001" thickBot="1">
      <c r="B4118" s="13">
        <v>938</v>
      </c>
      <c r="P4118" s="129" t="s">
        <v>11389</v>
      </c>
    </row>
    <row r="4119" spans="2:16" ht="21" thickBot="1">
      <c r="B4119" s="13">
        <v>939</v>
      </c>
      <c r="P4119" s="129" t="s">
        <v>11390</v>
      </c>
    </row>
    <row r="4120" spans="2:16" ht="21" thickBot="1">
      <c r="B4120" s="13">
        <v>940</v>
      </c>
      <c r="P4120" s="129" t="s">
        <v>11391</v>
      </c>
    </row>
    <row r="4121" spans="2:16" ht="31.2" thickBot="1">
      <c r="B4121" s="13">
        <v>941</v>
      </c>
      <c r="P4121" s="129" t="s">
        <v>11392</v>
      </c>
    </row>
    <row r="4122" spans="2:16" ht="72" thickBot="1">
      <c r="B4122" s="13">
        <v>942</v>
      </c>
      <c r="P4122" s="129" t="s">
        <v>11393</v>
      </c>
    </row>
    <row r="4123" spans="2:16" ht="31.2" thickBot="1">
      <c r="B4123" s="13">
        <v>943</v>
      </c>
      <c r="P4123" s="129" t="s">
        <v>11394</v>
      </c>
    </row>
    <row r="4124" spans="2:16" ht="18.600000000000001" thickBot="1">
      <c r="B4124" s="13">
        <v>944</v>
      </c>
      <c r="P4124" s="129" t="s">
        <v>11395</v>
      </c>
    </row>
    <row r="4125" spans="2:16" ht="21" thickBot="1">
      <c r="B4125" s="13">
        <v>945</v>
      </c>
      <c r="P4125" s="129" t="s">
        <v>11396</v>
      </c>
    </row>
    <row r="4126" spans="2:16" ht="31.2" thickBot="1">
      <c r="B4126" s="13">
        <v>946</v>
      </c>
      <c r="P4126" s="129" t="s">
        <v>11397</v>
      </c>
    </row>
    <row r="4127" spans="2:16" ht="21" thickBot="1">
      <c r="B4127" s="13">
        <v>947</v>
      </c>
      <c r="P4127" s="129" t="s">
        <v>11398</v>
      </c>
    </row>
    <row r="4128" spans="2:16" ht="21" thickBot="1">
      <c r="B4128" s="13">
        <v>948</v>
      </c>
      <c r="P4128" s="129" t="s">
        <v>11399</v>
      </c>
    </row>
    <row r="4129" spans="2:16" ht="31.2" thickBot="1">
      <c r="B4129" s="13">
        <v>949</v>
      </c>
      <c r="P4129" s="129" t="s">
        <v>11400</v>
      </c>
    </row>
    <row r="4130" spans="2:16" ht="41.4" thickBot="1">
      <c r="B4130" s="13">
        <v>950</v>
      </c>
      <c r="P4130" s="129" t="s">
        <v>11401</v>
      </c>
    </row>
    <row r="4131" spans="2:16" ht="41.4" thickBot="1">
      <c r="B4131" s="13">
        <v>951</v>
      </c>
      <c r="P4131" s="129" t="s">
        <v>11402</v>
      </c>
    </row>
    <row r="4132" spans="2:16" ht="31.2" thickBot="1">
      <c r="B4132" s="13">
        <v>952</v>
      </c>
      <c r="P4132" s="129" t="s">
        <v>11403</v>
      </c>
    </row>
    <row r="4133" spans="2:16" ht="18.600000000000001" thickBot="1">
      <c r="B4133" s="13">
        <v>953</v>
      </c>
      <c r="P4133" s="129" t="s">
        <v>11404</v>
      </c>
    </row>
    <row r="4134" spans="2:16" ht="31.2" thickBot="1">
      <c r="B4134" s="13">
        <v>954</v>
      </c>
      <c r="P4134" s="129" t="s">
        <v>11403</v>
      </c>
    </row>
    <row r="4135" spans="2:16" ht="72" thickBot="1">
      <c r="B4135" s="13">
        <v>955</v>
      </c>
      <c r="P4135" s="129" t="s">
        <v>11405</v>
      </c>
    </row>
    <row r="4136" spans="2:16" ht="21" thickBot="1">
      <c r="B4136" s="13">
        <v>956</v>
      </c>
      <c r="P4136" s="129" t="s">
        <v>11406</v>
      </c>
    </row>
    <row r="4137" spans="2:16" ht="51.6" thickBot="1">
      <c r="B4137" s="13">
        <v>957</v>
      </c>
      <c r="P4137" s="129" t="s">
        <v>11407</v>
      </c>
    </row>
    <row r="4138" spans="2:16" ht="51.6" thickBot="1">
      <c r="B4138" s="13">
        <v>958</v>
      </c>
      <c r="P4138" s="129" t="s">
        <v>11408</v>
      </c>
    </row>
    <row r="4139" spans="2:16" ht="72" thickBot="1">
      <c r="B4139" s="13">
        <v>959</v>
      </c>
      <c r="P4139" s="129" t="s">
        <v>11409</v>
      </c>
    </row>
    <row r="4140" spans="2:16" ht="18.600000000000001" thickBot="1">
      <c r="B4140" s="13">
        <v>960</v>
      </c>
      <c r="P4140" s="129" t="s">
        <v>11410</v>
      </c>
    </row>
    <row r="4141" spans="2:16" ht="72" thickBot="1">
      <c r="B4141" s="13">
        <v>961</v>
      </c>
      <c r="P4141" s="129" t="s">
        <v>11411</v>
      </c>
    </row>
    <row r="4142" spans="2:16" ht="18.600000000000001" thickBot="1">
      <c r="B4142" s="13">
        <v>962</v>
      </c>
      <c r="P4142" s="129" t="s">
        <v>11412</v>
      </c>
    </row>
    <row r="4143" spans="2:16" ht="41.4" thickBot="1">
      <c r="B4143" s="13">
        <v>963</v>
      </c>
      <c r="P4143" s="129" t="s">
        <v>11413</v>
      </c>
    </row>
    <row r="4144" spans="2:16" ht="51.6" thickBot="1">
      <c r="B4144" s="13">
        <v>964</v>
      </c>
      <c r="P4144" s="129" t="s">
        <v>11414</v>
      </c>
    </row>
    <row r="4145" spans="2:16" ht="51.6" thickBot="1">
      <c r="B4145" s="13">
        <v>965</v>
      </c>
      <c r="P4145" s="129" t="s">
        <v>11415</v>
      </c>
    </row>
    <row r="4146" spans="2:16" ht="21" thickBot="1">
      <c r="B4146" s="13">
        <v>966</v>
      </c>
      <c r="P4146" s="129" t="s">
        <v>11416</v>
      </c>
    </row>
    <row r="4147" spans="2:16" ht="51.6" thickBot="1">
      <c r="B4147" s="13">
        <v>967</v>
      </c>
      <c r="P4147" s="129" t="s">
        <v>11417</v>
      </c>
    </row>
    <row r="4148" spans="2:16" ht="61.8" thickBot="1">
      <c r="B4148" s="13">
        <v>968</v>
      </c>
      <c r="P4148" s="129" t="s">
        <v>11418</v>
      </c>
    </row>
    <row r="4149" spans="2:16" ht="82.2" thickBot="1">
      <c r="B4149" s="13">
        <v>969</v>
      </c>
      <c r="P4149" s="129" t="s">
        <v>11419</v>
      </c>
    </row>
    <row r="4150" spans="2:16" ht="31.2" thickBot="1">
      <c r="B4150" s="13">
        <v>970</v>
      </c>
      <c r="P4150" s="129" t="s">
        <v>11420</v>
      </c>
    </row>
    <row r="4151" spans="2:16" ht="31.2" thickBot="1">
      <c r="B4151" s="13">
        <v>971</v>
      </c>
      <c r="P4151" s="129" t="s">
        <v>11421</v>
      </c>
    </row>
    <row r="4152" spans="2:16" ht="51.6" thickBot="1">
      <c r="B4152" s="13">
        <v>972</v>
      </c>
      <c r="P4152" s="129" t="s">
        <v>11422</v>
      </c>
    </row>
    <row r="4153" spans="2:16" ht="18.600000000000001" thickBot="1">
      <c r="B4153" s="13">
        <v>973</v>
      </c>
      <c r="P4153" s="129" t="s">
        <v>11423</v>
      </c>
    </row>
    <row r="4154" spans="2:16" ht="61.8" thickBot="1">
      <c r="B4154" s="13">
        <v>974</v>
      </c>
      <c r="P4154" s="129" t="s">
        <v>11424</v>
      </c>
    </row>
    <row r="4155" spans="2:16" ht="18.600000000000001" thickBot="1">
      <c r="B4155" s="13">
        <v>975</v>
      </c>
      <c r="P4155" s="129" t="s">
        <v>11425</v>
      </c>
    </row>
    <row r="4156" spans="2:16" ht="18.600000000000001" thickBot="1">
      <c r="B4156" s="13">
        <v>976</v>
      </c>
      <c r="P4156" s="129" t="s">
        <v>11426</v>
      </c>
    </row>
    <row r="4157" spans="2:16" ht="21" thickBot="1">
      <c r="B4157" s="13">
        <v>977</v>
      </c>
      <c r="P4157" s="129" t="s">
        <v>11427</v>
      </c>
    </row>
    <row r="4158" spans="2:16" ht="51.6" thickBot="1">
      <c r="B4158" s="13">
        <v>978</v>
      </c>
      <c r="P4158" s="129" t="s">
        <v>11428</v>
      </c>
    </row>
    <row r="4159" spans="2:16" ht="82.2" thickBot="1">
      <c r="B4159" s="13">
        <v>979</v>
      </c>
      <c r="P4159" s="129" t="s">
        <v>11429</v>
      </c>
    </row>
    <row r="4160" spans="2:16" ht="21" thickBot="1">
      <c r="B4160" s="13">
        <v>980</v>
      </c>
      <c r="P4160" s="129" t="s">
        <v>10508</v>
      </c>
    </row>
    <row r="4161" spans="2:16" ht="21" thickBot="1">
      <c r="B4161" s="13">
        <v>981</v>
      </c>
      <c r="P4161" s="129" t="s">
        <v>11430</v>
      </c>
    </row>
    <row r="4162" spans="2:16" ht="18.600000000000001" thickBot="1">
      <c r="B4162" s="13">
        <v>982</v>
      </c>
      <c r="P4162" s="129" t="s">
        <v>11431</v>
      </c>
    </row>
    <row r="4163" spans="2:16" ht="18.600000000000001" thickBot="1">
      <c r="B4163" s="13">
        <v>983</v>
      </c>
      <c r="P4163" s="129" t="s">
        <v>11432</v>
      </c>
    </row>
    <row r="4164" spans="2:16" ht="18.600000000000001" thickBot="1">
      <c r="B4164" s="13">
        <v>984</v>
      </c>
      <c r="P4164" s="129" t="s">
        <v>10443</v>
      </c>
    </row>
    <row r="4165" spans="2:16" ht="18.600000000000001" thickBot="1">
      <c r="B4165" s="13">
        <v>985</v>
      </c>
      <c r="P4165" s="129" t="s">
        <v>11433</v>
      </c>
    </row>
    <row r="4166" spans="2:16" ht="21" thickBot="1">
      <c r="B4166" s="13">
        <v>986</v>
      </c>
      <c r="P4166" s="129" t="s">
        <v>11434</v>
      </c>
    </row>
    <row r="4167" spans="2:16" ht="21" thickBot="1">
      <c r="B4167" s="13">
        <v>987</v>
      </c>
      <c r="P4167" s="129" t="s">
        <v>11435</v>
      </c>
    </row>
    <row r="4168" spans="2:16" ht="31.2" thickBot="1">
      <c r="B4168" s="13">
        <v>988</v>
      </c>
      <c r="P4168" s="129" t="s">
        <v>11436</v>
      </c>
    </row>
    <row r="4169" spans="2:16" ht="72" thickBot="1">
      <c r="B4169" s="13">
        <v>989</v>
      </c>
      <c r="P4169" s="129" t="s">
        <v>11437</v>
      </c>
    </row>
    <row r="4170" spans="2:16" ht="18.600000000000001" thickBot="1">
      <c r="B4170" s="13">
        <v>990</v>
      </c>
      <c r="P4170" s="129" t="s">
        <v>11438</v>
      </c>
    </row>
    <row r="4171" spans="2:16" ht="18.600000000000001" thickBot="1">
      <c r="B4171" s="13">
        <v>991</v>
      </c>
      <c r="P4171" s="129" t="s">
        <v>11439</v>
      </c>
    </row>
    <row r="4172" spans="2:16" ht="41.4" thickBot="1">
      <c r="B4172" s="13">
        <v>992</v>
      </c>
      <c r="P4172" s="129" t="s">
        <v>11440</v>
      </c>
    </row>
    <row r="4173" spans="2:16" ht="41.4" thickBot="1">
      <c r="B4173" s="13">
        <v>993</v>
      </c>
      <c r="P4173" s="129" t="s">
        <v>11441</v>
      </c>
    </row>
    <row r="4174" spans="2:16" ht="21" thickBot="1">
      <c r="B4174" s="13">
        <v>994</v>
      </c>
      <c r="P4174" s="129" t="s">
        <v>11442</v>
      </c>
    </row>
    <row r="4175" spans="2:16" ht="21" thickBot="1">
      <c r="B4175" s="13">
        <v>995</v>
      </c>
      <c r="P4175" s="129" t="s">
        <v>11443</v>
      </c>
    </row>
    <row r="4176" spans="2:16" ht="21" thickBot="1">
      <c r="B4176" s="13">
        <v>996</v>
      </c>
      <c r="P4176" s="129" t="s">
        <v>11444</v>
      </c>
    </row>
    <row r="4177" spans="2:16" ht="21" thickBot="1">
      <c r="B4177" s="13">
        <v>997</v>
      </c>
      <c r="P4177" s="129" t="s">
        <v>11445</v>
      </c>
    </row>
    <row r="4178" spans="2:16" ht="18.600000000000001" thickBot="1">
      <c r="B4178" s="13">
        <v>998</v>
      </c>
      <c r="P4178" s="129" t="s">
        <v>11446</v>
      </c>
    </row>
    <row r="4179" spans="2:16" ht="18.600000000000001" thickBot="1">
      <c r="B4179" s="13">
        <v>999</v>
      </c>
      <c r="P4179" s="129" t="s">
        <v>11447</v>
      </c>
    </row>
    <row r="4180" spans="2:16" ht="41.4" thickBot="1">
      <c r="B4180" s="13">
        <v>1000</v>
      </c>
      <c r="P4180" s="129" t="s">
        <v>11448</v>
      </c>
    </row>
    <row r="4181" spans="2:16" ht="31.2" thickBot="1">
      <c r="B4181" s="13">
        <v>1001</v>
      </c>
      <c r="P4181" s="129" t="s">
        <v>11449</v>
      </c>
    </row>
    <row r="4182" spans="2:16" ht="21" thickBot="1">
      <c r="B4182" s="13">
        <v>1002</v>
      </c>
      <c r="P4182" s="129" t="s">
        <v>11450</v>
      </c>
    </row>
    <row r="4183" spans="2:16" ht="21" thickBot="1">
      <c r="B4183" s="13">
        <v>1003</v>
      </c>
      <c r="P4183" s="129" t="s">
        <v>11451</v>
      </c>
    </row>
    <row r="4184" spans="2:16" ht="61.8" thickBot="1">
      <c r="B4184" s="13">
        <v>1004</v>
      </c>
      <c r="P4184" s="129" t="s">
        <v>11452</v>
      </c>
    </row>
    <row r="4185" spans="2:16" ht="51.6" thickBot="1">
      <c r="B4185" s="13">
        <v>1005</v>
      </c>
      <c r="P4185" s="129" t="s">
        <v>11453</v>
      </c>
    </row>
    <row r="4186" spans="2:16" ht="18.600000000000001" thickBot="1">
      <c r="B4186" s="13">
        <v>1006</v>
      </c>
      <c r="P4186" s="129" t="s">
        <v>11454</v>
      </c>
    </row>
    <row r="4187" spans="2:16" ht="21" thickBot="1">
      <c r="B4187" s="13">
        <v>1007</v>
      </c>
      <c r="P4187" s="129" t="s">
        <v>11455</v>
      </c>
    </row>
    <row r="4188" spans="2:16" ht="51.6" thickBot="1">
      <c r="B4188" s="13">
        <v>1008</v>
      </c>
      <c r="P4188" s="129" t="s">
        <v>11456</v>
      </c>
    </row>
    <row r="4189" spans="2:16" ht="21" thickBot="1">
      <c r="B4189" s="13">
        <v>1009</v>
      </c>
      <c r="P4189" s="129" t="s">
        <v>11457</v>
      </c>
    </row>
    <row r="4190" spans="2:16" ht="21" thickBot="1">
      <c r="B4190" s="13">
        <v>1010</v>
      </c>
      <c r="P4190" s="129" t="s">
        <v>11458</v>
      </c>
    </row>
    <row r="4191" spans="2:16" ht="92.4" thickBot="1">
      <c r="B4191" s="13">
        <v>1011</v>
      </c>
      <c r="P4191" s="129" t="s">
        <v>11459</v>
      </c>
    </row>
    <row r="4192" spans="2:16" ht="92.4" thickBot="1">
      <c r="B4192" s="13">
        <v>1012</v>
      </c>
      <c r="P4192" s="129" t="s">
        <v>11460</v>
      </c>
    </row>
    <row r="4193" spans="2:16" ht="18.600000000000001" thickBot="1">
      <c r="B4193" s="13">
        <v>1013</v>
      </c>
      <c r="P4193" s="129" t="s">
        <v>11461</v>
      </c>
    </row>
    <row r="4194" spans="2:16" ht="61.8" thickBot="1">
      <c r="B4194" s="13">
        <v>1014</v>
      </c>
      <c r="P4194" s="129" t="s">
        <v>11462</v>
      </c>
    </row>
    <row r="4195" spans="2:16" ht="18.600000000000001" thickBot="1">
      <c r="B4195" s="13">
        <v>1015</v>
      </c>
      <c r="P4195" s="129" t="s">
        <v>11463</v>
      </c>
    </row>
    <row r="4196" spans="2:16" ht="41.4" thickBot="1">
      <c r="B4196" s="13">
        <v>1016</v>
      </c>
      <c r="P4196" s="129" t="s">
        <v>11464</v>
      </c>
    </row>
    <row r="4197" spans="2:16" ht="21" thickBot="1">
      <c r="B4197" s="13">
        <v>1017</v>
      </c>
      <c r="P4197" s="129" t="s">
        <v>11465</v>
      </c>
    </row>
    <row r="4198" spans="2:16" ht="18.600000000000001" thickBot="1">
      <c r="B4198" s="13">
        <v>1018</v>
      </c>
      <c r="P4198" s="129" t="s">
        <v>11466</v>
      </c>
    </row>
    <row r="4199" spans="2:16" ht="21" thickBot="1">
      <c r="B4199" s="13">
        <v>1019</v>
      </c>
      <c r="P4199" s="129" t="s">
        <v>11467</v>
      </c>
    </row>
    <row r="4200" spans="2:16" ht="21" thickBot="1">
      <c r="B4200" s="13">
        <v>1020</v>
      </c>
      <c r="P4200" s="129" t="s">
        <v>11468</v>
      </c>
    </row>
    <row r="4201" spans="2:16" ht="61.8" thickBot="1">
      <c r="B4201" s="13">
        <v>1021</v>
      </c>
      <c r="P4201" s="129" t="s">
        <v>11469</v>
      </c>
    </row>
    <row r="4202" spans="2:16" ht="72" thickBot="1">
      <c r="B4202" s="13">
        <v>1022</v>
      </c>
      <c r="P4202" s="129" t="s">
        <v>11470</v>
      </c>
    </row>
    <row r="4203" spans="2:16" ht="31.2" thickBot="1">
      <c r="B4203" s="13">
        <v>1023</v>
      </c>
      <c r="P4203" s="129" t="s">
        <v>11471</v>
      </c>
    </row>
    <row r="4204" spans="2:16" ht="41.4" thickBot="1">
      <c r="B4204" s="13">
        <v>1024</v>
      </c>
      <c r="P4204" s="129" t="s">
        <v>11472</v>
      </c>
    </row>
    <row r="4205" spans="2:16" ht="31.2" thickBot="1">
      <c r="B4205" s="13">
        <v>1025</v>
      </c>
      <c r="P4205" s="129" t="s">
        <v>11473</v>
      </c>
    </row>
    <row r="4206" spans="2:16" ht="41.4" thickBot="1">
      <c r="B4206" s="13">
        <v>1026</v>
      </c>
      <c r="P4206" s="129" t="s">
        <v>11474</v>
      </c>
    </row>
    <row r="4207" spans="2:16" ht="41.4" thickBot="1">
      <c r="B4207" s="13">
        <v>1027</v>
      </c>
      <c r="P4207" s="129" t="s">
        <v>11475</v>
      </c>
    </row>
    <row r="4208" spans="2:16" ht="61.8" thickBot="1">
      <c r="B4208" s="13">
        <v>1028</v>
      </c>
      <c r="P4208" s="129" t="s">
        <v>11476</v>
      </c>
    </row>
    <row r="4209" spans="2:16" ht="18.600000000000001" thickBot="1">
      <c r="B4209" s="13">
        <v>1029</v>
      </c>
      <c r="P4209" s="129" t="s">
        <v>11477</v>
      </c>
    </row>
    <row r="4210" spans="2:16" ht="18.600000000000001" thickBot="1">
      <c r="B4210" s="13">
        <v>1030</v>
      </c>
      <c r="P4210" s="129" t="s">
        <v>11478</v>
      </c>
    </row>
    <row r="4211" spans="2:16" ht="21" thickBot="1">
      <c r="B4211" s="13">
        <v>1031</v>
      </c>
      <c r="P4211" s="129" t="s">
        <v>11479</v>
      </c>
    </row>
    <row r="4212" spans="2:16" ht="92.4" thickBot="1">
      <c r="B4212" s="13">
        <v>1032</v>
      </c>
      <c r="P4212" s="129" t="s">
        <v>11480</v>
      </c>
    </row>
    <row r="4213" spans="2:16" ht="21" thickBot="1">
      <c r="B4213" s="13">
        <v>1033</v>
      </c>
      <c r="P4213" s="129" t="s">
        <v>11481</v>
      </c>
    </row>
    <row r="4214" spans="2:16" ht="21" thickBot="1">
      <c r="B4214" s="13">
        <v>1034</v>
      </c>
      <c r="P4214" s="129" t="s">
        <v>11482</v>
      </c>
    </row>
    <row r="4215" spans="2:16" ht="21" thickBot="1">
      <c r="B4215" s="13">
        <v>1035</v>
      </c>
      <c r="P4215" s="129" t="s">
        <v>11483</v>
      </c>
    </row>
    <row r="4216" spans="2:16" ht="21" thickBot="1">
      <c r="B4216" s="13">
        <v>1036</v>
      </c>
      <c r="P4216" s="129" t="s">
        <v>11484</v>
      </c>
    </row>
    <row r="4217" spans="2:16" ht="72" thickBot="1">
      <c r="B4217" s="13">
        <v>1037</v>
      </c>
      <c r="P4217" s="129" t="s">
        <v>11485</v>
      </c>
    </row>
    <row r="4218" spans="2:16" ht="41.4" thickBot="1">
      <c r="B4218" s="13">
        <v>1038</v>
      </c>
      <c r="P4218" s="129" t="s">
        <v>11486</v>
      </c>
    </row>
    <row r="4219" spans="2:16" ht="72" thickBot="1">
      <c r="B4219" s="13">
        <v>1039</v>
      </c>
      <c r="P4219" s="129" t="s">
        <v>11487</v>
      </c>
    </row>
    <row r="4220" spans="2:16" ht="21" thickBot="1">
      <c r="B4220" s="13">
        <v>1040</v>
      </c>
      <c r="P4220" s="129" t="s">
        <v>11488</v>
      </c>
    </row>
    <row r="4221" spans="2:16" ht="61.8" thickBot="1">
      <c r="B4221" s="13">
        <v>1041</v>
      </c>
      <c r="P4221" s="129" t="s">
        <v>11489</v>
      </c>
    </row>
    <row r="4222" spans="2:16" ht="18.600000000000001" thickBot="1">
      <c r="B4222" s="13">
        <v>1042</v>
      </c>
      <c r="P4222" s="129" t="s">
        <v>10444</v>
      </c>
    </row>
    <row r="4223" spans="2:16" ht="61.8" thickBot="1">
      <c r="B4223" s="13">
        <v>1043</v>
      </c>
      <c r="P4223" s="129" t="s">
        <v>11490</v>
      </c>
    </row>
    <row r="4224" spans="2:16" ht="21" thickBot="1">
      <c r="B4224" s="13">
        <v>1044</v>
      </c>
      <c r="P4224" s="129" t="s">
        <v>11491</v>
      </c>
    </row>
    <row r="4225" spans="2:16" ht="72" thickBot="1">
      <c r="B4225" s="13">
        <v>1045</v>
      </c>
      <c r="P4225" s="129" t="s">
        <v>11492</v>
      </c>
    </row>
    <row r="4226" spans="2:16" ht="31.2" thickBot="1">
      <c r="B4226" s="13">
        <v>1046</v>
      </c>
      <c r="P4226" s="129" t="s">
        <v>11493</v>
      </c>
    </row>
    <row r="4227" spans="2:16" ht="72" thickBot="1">
      <c r="B4227" s="13">
        <v>1047</v>
      </c>
      <c r="P4227" s="129" t="s">
        <v>11494</v>
      </c>
    </row>
    <row r="4228" spans="2:16" ht="21" thickBot="1">
      <c r="B4228" s="13">
        <v>1048</v>
      </c>
      <c r="P4228" s="129" t="s">
        <v>11495</v>
      </c>
    </row>
    <row r="4229" spans="2:16" ht="21" thickBot="1">
      <c r="B4229" s="13">
        <v>1049</v>
      </c>
      <c r="P4229" s="129" t="s">
        <v>11496</v>
      </c>
    </row>
    <row r="4230" spans="2:16" ht="21" thickBot="1">
      <c r="B4230" s="13">
        <v>1050</v>
      </c>
      <c r="P4230" s="129" t="s">
        <v>11497</v>
      </c>
    </row>
    <row r="4231" spans="2:16" ht="18.600000000000001" thickBot="1">
      <c r="B4231" s="13">
        <v>1051</v>
      </c>
      <c r="P4231" s="129" t="s">
        <v>11498</v>
      </c>
    </row>
    <row r="4232" spans="2:16" ht="21" thickBot="1">
      <c r="B4232" s="13">
        <v>1052</v>
      </c>
      <c r="P4232" s="129" t="s">
        <v>11499</v>
      </c>
    </row>
    <row r="4233" spans="2:16" ht="21" thickBot="1">
      <c r="B4233" s="13">
        <v>1053</v>
      </c>
      <c r="P4233" s="129" t="s">
        <v>11500</v>
      </c>
    </row>
    <row r="4234" spans="2:16" ht="18.600000000000001" thickBot="1">
      <c r="B4234" s="13">
        <v>1054</v>
      </c>
      <c r="P4234" s="129" t="s">
        <v>11501</v>
      </c>
    </row>
    <row r="4235" spans="2:16" ht="21" thickBot="1">
      <c r="B4235" s="13">
        <v>1055</v>
      </c>
      <c r="P4235" s="129" t="s">
        <v>11502</v>
      </c>
    </row>
    <row r="4236" spans="2:16" ht="21" thickBot="1">
      <c r="B4236" s="13">
        <v>1056</v>
      </c>
      <c r="P4236" s="129" t="s">
        <v>11503</v>
      </c>
    </row>
    <row r="4237" spans="2:16" ht="21" thickBot="1">
      <c r="B4237" s="13">
        <v>1057</v>
      </c>
      <c r="P4237" s="129" t="s">
        <v>11504</v>
      </c>
    </row>
    <row r="4238" spans="2:16" ht="21" thickBot="1">
      <c r="B4238" s="13">
        <v>1058</v>
      </c>
      <c r="P4238" s="129" t="s">
        <v>11505</v>
      </c>
    </row>
    <row r="4239" spans="2:16" ht="21" thickBot="1">
      <c r="B4239" s="13">
        <v>1059</v>
      </c>
      <c r="P4239" s="129" t="s">
        <v>11506</v>
      </c>
    </row>
    <row r="4240" spans="2:16" ht="21" thickBot="1">
      <c r="B4240" s="13">
        <v>1060</v>
      </c>
      <c r="P4240" s="129" t="s">
        <v>11507</v>
      </c>
    </row>
    <row r="4241" spans="2:16" ht="31.2" thickBot="1">
      <c r="B4241" s="13">
        <v>1061</v>
      </c>
      <c r="P4241" s="129" t="s">
        <v>11508</v>
      </c>
    </row>
    <row r="4242" spans="2:16" ht="31.2" thickBot="1">
      <c r="B4242" s="13">
        <v>1062</v>
      </c>
      <c r="P4242" s="129" t="s">
        <v>11509</v>
      </c>
    </row>
    <row r="4243" spans="2:16" ht="21" thickBot="1">
      <c r="B4243" s="13">
        <v>1063</v>
      </c>
      <c r="P4243" s="129" t="s">
        <v>11510</v>
      </c>
    </row>
    <row r="4244" spans="2:16" ht="31.2" thickBot="1">
      <c r="B4244" s="13">
        <v>1064</v>
      </c>
      <c r="P4244" s="129" t="s">
        <v>11511</v>
      </c>
    </row>
    <row r="4245" spans="2:16" ht="31.2" thickBot="1">
      <c r="B4245" s="13">
        <v>1065</v>
      </c>
      <c r="P4245" s="129" t="s">
        <v>11512</v>
      </c>
    </row>
    <row r="4246" spans="2:16" ht="51.6" thickBot="1">
      <c r="B4246" s="13">
        <v>1066</v>
      </c>
      <c r="P4246" s="129" t="s">
        <v>11513</v>
      </c>
    </row>
    <row r="4247" spans="2:16" ht="61.8" thickBot="1">
      <c r="B4247" s="13">
        <v>1067</v>
      </c>
      <c r="P4247" s="129" t="s">
        <v>11514</v>
      </c>
    </row>
    <row r="4248" spans="2:16" ht="21" thickBot="1">
      <c r="B4248" s="13">
        <v>1068</v>
      </c>
      <c r="P4248" s="129" t="s">
        <v>11515</v>
      </c>
    </row>
    <row r="4249" spans="2:16" ht="72" thickBot="1">
      <c r="B4249" s="13">
        <v>1069</v>
      </c>
      <c r="P4249" s="129" t="s">
        <v>11516</v>
      </c>
    </row>
    <row r="4250" spans="2:16" ht="18.600000000000001" thickBot="1">
      <c r="B4250" s="13">
        <v>1070</v>
      </c>
      <c r="P4250" s="129" t="s">
        <v>11517</v>
      </c>
    </row>
    <row r="4251" spans="2:16" ht="72" thickBot="1">
      <c r="B4251" s="13">
        <v>1071</v>
      </c>
      <c r="P4251" s="129" t="s">
        <v>11518</v>
      </c>
    </row>
    <row r="4252" spans="2:16" ht="31.2" thickBot="1">
      <c r="B4252" s="13">
        <v>1072</v>
      </c>
      <c r="P4252" s="129" t="s">
        <v>11519</v>
      </c>
    </row>
    <row r="4253" spans="2:16" ht="82.2" thickBot="1">
      <c r="B4253" s="13">
        <v>1073</v>
      </c>
      <c r="P4253" s="129" t="s">
        <v>11520</v>
      </c>
    </row>
    <row r="4254" spans="2:16" ht="18.600000000000001" thickBot="1">
      <c r="B4254" s="13">
        <v>1074</v>
      </c>
      <c r="P4254" s="129" t="s">
        <v>11521</v>
      </c>
    </row>
    <row r="4255" spans="2:16" ht="61.8" thickBot="1">
      <c r="B4255" s="13">
        <v>1075</v>
      </c>
      <c r="P4255" s="129" t="s">
        <v>11522</v>
      </c>
    </row>
    <row r="4256" spans="2:16" ht="21" thickBot="1">
      <c r="B4256" s="13">
        <v>1076</v>
      </c>
      <c r="P4256" s="129" t="s">
        <v>11523</v>
      </c>
    </row>
    <row r="4257" spans="2:16" ht="21" thickBot="1">
      <c r="B4257" s="13">
        <v>1077</v>
      </c>
      <c r="P4257" s="129" t="s">
        <v>11524</v>
      </c>
    </row>
    <row r="4258" spans="2:16" ht="31.2" thickBot="1">
      <c r="B4258" s="13">
        <v>1078</v>
      </c>
      <c r="P4258" s="129" t="s">
        <v>11525</v>
      </c>
    </row>
    <row r="4259" spans="2:16" ht="18.600000000000001" thickBot="1">
      <c r="B4259" s="13">
        <v>1079</v>
      </c>
      <c r="P4259" s="129" t="s">
        <v>10445</v>
      </c>
    </row>
    <row r="4260" spans="2:16" ht="31.2" thickBot="1">
      <c r="B4260" s="13">
        <v>1080</v>
      </c>
      <c r="P4260" s="129" t="s">
        <v>11526</v>
      </c>
    </row>
    <row r="4261" spans="2:16" ht="18.600000000000001" thickBot="1">
      <c r="B4261" s="13">
        <v>1081</v>
      </c>
      <c r="P4261" s="129" t="s">
        <v>11527</v>
      </c>
    </row>
    <row r="4262" spans="2:16" ht="51.6" thickBot="1">
      <c r="B4262" s="13">
        <v>1082</v>
      </c>
      <c r="P4262" s="129" t="s">
        <v>11528</v>
      </c>
    </row>
    <row r="4263" spans="2:16" ht="61.8" thickBot="1">
      <c r="B4263" s="13">
        <v>1083</v>
      </c>
      <c r="P4263" s="129" t="s">
        <v>11529</v>
      </c>
    </row>
    <row r="4264" spans="2:16" ht="21" thickBot="1">
      <c r="B4264" s="13">
        <v>1084</v>
      </c>
      <c r="P4264" s="129" t="s">
        <v>11530</v>
      </c>
    </row>
    <row r="4265" spans="2:16" ht="21" thickBot="1">
      <c r="B4265" s="13">
        <v>1085</v>
      </c>
      <c r="P4265" s="129" t="s">
        <v>11531</v>
      </c>
    </row>
    <row r="4266" spans="2:16" ht="21" thickBot="1">
      <c r="B4266" s="13">
        <v>1086</v>
      </c>
      <c r="P4266" s="129" t="s">
        <v>11532</v>
      </c>
    </row>
    <row r="4267" spans="2:16" ht="82.2" thickBot="1">
      <c r="B4267" s="13">
        <v>1087</v>
      </c>
      <c r="P4267" s="129" t="s">
        <v>11533</v>
      </c>
    </row>
    <row r="4268" spans="2:16" ht="61.8" thickBot="1">
      <c r="B4268" s="13">
        <v>1088</v>
      </c>
      <c r="P4268" s="129" t="s">
        <v>11534</v>
      </c>
    </row>
    <row r="4269" spans="2:16" ht="51.6" thickBot="1">
      <c r="B4269" s="13">
        <v>1089</v>
      </c>
      <c r="P4269" s="129" t="s">
        <v>11535</v>
      </c>
    </row>
    <row r="4270" spans="2:16" ht="41.4" thickBot="1">
      <c r="B4270" s="13">
        <v>1090</v>
      </c>
      <c r="P4270" s="129" t="s">
        <v>11536</v>
      </c>
    </row>
    <row r="4271" spans="2:16" ht="41.4" thickBot="1">
      <c r="B4271" s="13">
        <v>1091</v>
      </c>
      <c r="P4271" s="129" t="s">
        <v>11537</v>
      </c>
    </row>
    <row r="4272" spans="2:16" ht="21" thickBot="1">
      <c r="B4272" s="13">
        <v>1092</v>
      </c>
      <c r="P4272" s="129" t="s">
        <v>11538</v>
      </c>
    </row>
    <row r="4273" spans="2:16" ht="18.600000000000001" thickBot="1">
      <c r="B4273" s="13">
        <v>1093</v>
      </c>
      <c r="P4273" s="129" t="s">
        <v>11539</v>
      </c>
    </row>
    <row r="4274" spans="2:16" ht="31.2" thickBot="1">
      <c r="B4274" s="13">
        <v>1094</v>
      </c>
      <c r="P4274" s="129" t="s">
        <v>11540</v>
      </c>
    </row>
    <row r="4275" spans="2:16" ht="31.2" thickBot="1">
      <c r="B4275" s="13">
        <v>1095</v>
      </c>
      <c r="P4275" s="129" t="s">
        <v>11541</v>
      </c>
    </row>
    <row r="4276" spans="2:16" ht="72" thickBot="1">
      <c r="B4276" s="13">
        <v>1096</v>
      </c>
      <c r="P4276" s="129" t="s">
        <v>11542</v>
      </c>
    </row>
    <row r="4277" spans="2:16" ht="18.600000000000001" thickBot="1">
      <c r="B4277" s="13">
        <v>1097</v>
      </c>
      <c r="P4277" s="129" t="s">
        <v>11543</v>
      </c>
    </row>
    <row r="4278" spans="2:16" ht="21" thickBot="1">
      <c r="B4278" s="13">
        <v>1098</v>
      </c>
      <c r="P4278" s="129" t="s">
        <v>11544</v>
      </c>
    </row>
    <row r="4279" spans="2:16" ht="21" thickBot="1">
      <c r="B4279" s="13">
        <v>1099</v>
      </c>
      <c r="P4279" s="129" t="s">
        <v>11545</v>
      </c>
    </row>
    <row r="4280" spans="2:16" ht="18.600000000000001" thickBot="1">
      <c r="B4280" s="13">
        <v>1100</v>
      </c>
      <c r="P4280" s="129" t="s">
        <v>11546</v>
      </c>
    </row>
    <row r="4281" spans="2:16" ht="41.4" thickBot="1">
      <c r="B4281" s="13">
        <v>1101</v>
      </c>
      <c r="P4281" s="129" t="s">
        <v>11547</v>
      </c>
    </row>
    <row r="4282" spans="2:16" ht="61.8" thickBot="1">
      <c r="B4282" s="13">
        <v>1102</v>
      </c>
      <c r="P4282" s="129" t="s">
        <v>11548</v>
      </c>
    </row>
    <row r="4283" spans="2:16" ht="21" thickBot="1">
      <c r="B4283" s="13">
        <v>1103</v>
      </c>
      <c r="P4283" s="129" t="s">
        <v>11549</v>
      </c>
    </row>
    <row r="4284" spans="2:16" ht="21" thickBot="1">
      <c r="B4284" s="13">
        <v>1104</v>
      </c>
      <c r="P4284" s="129" t="s">
        <v>11550</v>
      </c>
    </row>
    <row r="4285" spans="2:16" ht="21" thickBot="1">
      <c r="B4285" s="13">
        <v>1105</v>
      </c>
      <c r="P4285" s="129" t="s">
        <v>11551</v>
      </c>
    </row>
    <row r="4286" spans="2:16" ht="41.4" thickBot="1">
      <c r="B4286" s="13">
        <v>1106</v>
      </c>
      <c r="P4286" s="129" t="s">
        <v>11552</v>
      </c>
    </row>
    <row r="4287" spans="2:16" ht="51.6" thickBot="1">
      <c r="B4287" s="13">
        <v>1107</v>
      </c>
      <c r="P4287" s="129" t="s">
        <v>11553</v>
      </c>
    </row>
    <row r="4288" spans="2:16" ht="21" thickBot="1">
      <c r="B4288" s="13">
        <v>1108</v>
      </c>
      <c r="P4288" s="129" t="s">
        <v>11554</v>
      </c>
    </row>
    <row r="4289" spans="2:16" ht="18.600000000000001" thickBot="1">
      <c r="B4289" s="13">
        <v>1109</v>
      </c>
      <c r="P4289" s="129" t="s">
        <v>11555</v>
      </c>
    </row>
    <row r="4290" spans="2:16" ht="18.600000000000001" thickBot="1">
      <c r="B4290" s="13">
        <v>1110</v>
      </c>
      <c r="P4290" s="129" t="s">
        <v>11556</v>
      </c>
    </row>
    <row r="4291" spans="2:16" ht="61.8" thickBot="1">
      <c r="B4291" s="13">
        <v>1111</v>
      </c>
      <c r="P4291" s="129" t="s">
        <v>11557</v>
      </c>
    </row>
    <row r="4292" spans="2:16" ht="41.4" thickBot="1">
      <c r="B4292" s="13">
        <v>1112</v>
      </c>
      <c r="P4292" s="129" t="s">
        <v>11558</v>
      </c>
    </row>
    <row r="4293" spans="2:16" ht="41.4" thickBot="1">
      <c r="B4293" s="13">
        <v>1113</v>
      </c>
      <c r="P4293" s="129" t="s">
        <v>11559</v>
      </c>
    </row>
    <row r="4294" spans="2:16" ht="41.4" thickBot="1">
      <c r="B4294" s="13">
        <v>1114</v>
      </c>
      <c r="P4294" s="129" t="s">
        <v>11560</v>
      </c>
    </row>
    <row r="4295" spans="2:16" ht="31.2" thickBot="1">
      <c r="B4295" s="13">
        <v>1115</v>
      </c>
      <c r="P4295" s="129" t="s">
        <v>11561</v>
      </c>
    </row>
    <row r="4296" spans="2:16" ht="41.4" thickBot="1">
      <c r="B4296" s="13">
        <v>1116</v>
      </c>
      <c r="P4296" s="129" t="s">
        <v>11562</v>
      </c>
    </row>
    <row r="4297" spans="2:16" ht="61.8" thickBot="1">
      <c r="B4297" s="13">
        <v>1117</v>
      </c>
      <c r="P4297" s="129" t="s">
        <v>11563</v>
      </c>
    </row>
    <row r="4298" spans="2:16" ht="92.4" thickBot="1">
      <c r="B4298" s="13">
        <v>1118</v>
      </c>
      <c r="P4298" s="129" t="s">
        <v>11564</v>
      </c>
    </row>
    <row r="4299" spans="2:16" ht="51.6" thickBot="1">
      <c r="B4299" s="13">
        <v>1119</v>
      </c>
      <c r="P4299" s="129" t="s">
        <v>11565</v>
      </c>
    </row>
    <row r="4300" spans="2:16" ht="41.4" thickBot="1">
      <c r="B4300" s="13">
        <v>1120</v>
      </c>
      <c r="P4300" s="129" t="s">
        <v>11566</v>
      </c>
    </row>
    <row r="4301" spans="2:16" ht="41.4" thickBot="1">
      <c r="B4301" s="13">
        <v>1121</v>
      </c>
      <c r="P4301" s="129" t="s">
        <v>11567</v>
      </c>
    </row>
    <row r="4302" spans="2:16" ht="31.2" thickBot="1">
      <c r="B4302" s="13">
        <v>1122</v>
      </c>
      <c r="P4302" s="129" t="s">
        <v>11568</v>
      </c>
    </row>
    <row r="4303" spans="2:16" ht="18.600000000000001" thickBot="1">
      <c r="B4303" s="13">
        <v>1123</v>
      </c>
      <c r="P4303" s="129" t="s">
        <v>11569</v>
      </c>
    </row>
    <row r="4304" spans="2:16" ht="21" thickBot="1">
      <c r="B4304" s="13">
        <v>1124</v>
      </c>
      <c r="P4304" s="129" t="s">
        <v>11570</v>
      </c>
    </row>
    <row r="4305" spans="2:16" ht="21" thickBot="1">
      <c r="B4305" s="13">
        <v>1125</v>
      </c>
      <c r="P4305" s="129" t="s">
        <v>11571</v>
      </c>
    </row>
    <row r="4306" spans="2:16" ht="18.600000000000001" thickBot="1">
      <c r="B4306" s="13">
        <v>1126</v>
      </c>
      <c r="P4306" s="129" t="s">
        <v>11572</v>
      </c>
    </row>
    <row r="4307" spans="2:16" ht="31.2" thickBot="1">
      <c r="B4307" s="13">
        <v>1127</v>
      </c>
      <c r="P4307" s="129" t="s">
        <v>11568</v>
      </c>
    </row>
    <row r="4308" spans="2:16" ht="18.600000000000001" thickBot="1">
      <c r="B4308" s="13">
        <v>1128</v>
      </c>
      <c r="P4308" s="129" t="s">
        <v>11573</v>
      </c>
    </row>
    <row r="4309" spans="2:16" ht="31.2" thickBot="1">
      <c r="B4309" s="13">
        <v>1129</v>
      </c>
      <c r="P4309" s="129" t="s">
        <v>11568</v>
      </c>
    </row>
    <row r="4310" spans="2:16" ht="18.600000000000001" thickBot="1">
      <c r="B4310" s="13">
        <v>1130</v>
      </c>
      <c r="P4310" s="129" t="s">
        <v>11574</v>
      </c>
    </row>
    <row r="4311" spans="2:16" ht="21" thickBot="1">
      <c r="B4311" s="13">
        <v>1131</v>
      </c>
      <c r="P4311" s="129" t="s">
        <v>11575</v>
      </c>
    </row>
    <row r="4312" spans="2:16" ht="31.2" thickBot="1">
      <c r="B4312" s="13">
        <v>1132</v>
      </c>
      <c r="P4312" s="129" t="s">
        <v>11576</v>
      </c>
    </row>
    <row r="4313" spans="2:16" ht="72" thickBot="1">
      <c r="B4313" s="13">
        <v>1133</v>
      </c>
      <c r="P4313" s="129" t="s">
        <v>11577</v>
      </c>
    </row>
    <row r="4314" spans="2:16" ht="41.4" thickBot="1">
      <c r="B4314" s="13">
        <v>1134</v>
      </c>
      <c r="P4314" s="129" t="s">
        <v>11578</v>
      </c>
    </row>
    <row r="4315" spans="2:16" ht="41.4" thickBot="1">
      <c r="B4315" s="13">
        <v>1135</v>
      </c>
      <c r="P4315" s="129" t="s">
        <v>11579</v>
      </c>
    </row>
    <row r="4316" spans="2:16" ht="61.8" thickBot="1">
      <c r="B4316" s="13">
        <v>1136</v>
      </c>
      <c r="P4316" s="129" t="s">
        <v>11580</v>
      </c>
    </row>
    <row r="4317" spans="2:16" ht="51.6" thickBot="1">
      <c r="B4317" s="13">
        <v>1137</v>
      </c>
      <c r="P4317" s="129" t="s">
        <v>11581</v>
      </c>
    </row>
    <row r="4318" spans="2:16" ht="61.8" thickBot="1">
      <c r="B4318" s="13">
        <v>1138</v>
      </c>
      <c r="P4318" s="129" t="s">
        <v>11582</v>
      </c>
    </row>
    <row r="4319" spans="2:16" ht="41.4" thickBot="1">
      <c r="B4319" s="13">
        <v>1139</v>
      </c>
      <c r="P4319" s="129" t="s">
        <v>11583</v>
      </c>
    </row>
    <row r="4320" spans="2:16" ht="31.2" thickBot="1">
      <c r="B4320" s="13">
        <v>1140</v>
      </c>
      <c r="P4320" s="129" t="s">
        <v>11584</v>
      </c>
    </row>
    <row r="4321" spans="2:16" ht="18.600000000000001" thickBot="1">
      <c r="B4321" s="13">
        <v>1141</v>
      </c>
      <c r="P4321" s="129" t="s">
        <v>11585</v>
      </c>
    </row>
    <row r="4322" spans="2:16" ht="18.600000000000001" thickBot="1">
      <c r="B4322" s="13">
        <v>1142</v>
      </c>
      <c r="P4322" s="129" t="s">
        <v>11586</v>
      </c>
    </row>
    <row r="4323" spans="2:16" ht="61.8" thickBot="1">
      <c r="B4323" s="13">
        <v>1143</v>
      </c>
      <c r="P4323" s="129" t="s">
        <v>11587</v>
      </c>
    </row>
    <row r="4324" spans="2:16" ht="18.600000000000001" thickBot="1">
      <c r="B4324" s="13">
        <v>1144</v>
      </c>
      <c r="P4324" s="129" t="s">
        <v>11588</v>
      </c>
    </row>
    <row r="4325" spans="2:16" ht="61.8" thickBot="1">
      <c r="B4325" s="13">
        <v>1145</v>
      </c>
      <c r="P4325" s="129" t="s">
        <v>11589</v>
      </c>
    </row>
    <row r="4326" spans="2:16" ht="41.4" thickBot="1">
      <c r="B4326" s="13">
        <v>1146</v>
      </c>
      <c r="P4326" s="129" t="s">
        <v>11590</v>
      </c>
    </row>
    <row r="4327" spans="2:16" ht="41.4" thickBot="1">
      <c r="B4327" s="13">
        <v>1147</v>
      </c>
      <c r="P4327" s="129" t="s">
        <v>11591</v>
      </c>
    </row>
    <row r="4328" spans="2:16" ht="31.2" thickBot="1">
      <c r="B4328" s="13">
        <v>1148</v>
      </c>
      <c r="P4328" s="129" t="s">
        <v>11592</v>
      </c>
    </row>
    <row r="4329" spans="2:16" ht="72" thickBot="1">
      <c r="B4329" s="13">
        <v>1149</v>
      </c>
      <c r="P4329" s="129" t="s">
        <v>11593</v>
      </c>
    </row>
    <row r="4330" spans="2:16" ht="21" thickBot="1">
      <c r="B4330" s="13">
        <v>1150</v>
      </c>
      <c r="P4330" s="129" t="s">
        <v>11594</v>
      </c>
    </row>
    <row r="4331" spans="2:16" ht="18.600000000000001" thickBot="1">
      <c r="B4331" s="13">
        <v>1151</v>
      </c>
      <c r="P4331" s="129" t="s">
        <v>10446</v>
      </c>
    </row>
    <row r="4332" spans="2:16" ht="18.600000000000001" thickBot="1">
      <c r="B4332" s="13">
        <v>1152</v>
      </c>
      <c r="P4332" s="129" t="s">
        <v>11595</v>
      </c>
    </row>
    <row r="4333" spans="2:16" ht="41.4" thickBot="1">
      <c r="B4333" s="13">
        <v>1153</v>
      </c>
      <c r="P4333" s="129" t="s">
        <v>11596</v>
      </c>
    </row>
    <row r="4334" spans="2:16" ht="31.2" thickBot="1">
      <c r="B4334" s="13">
        <v>1154</v>
      </c>
      <c r="P4334" s="129" t="s">
        <v>11597</v>
      </c>
    </row>
    <row r="4335" spans="2:16" ht="31.2" thickBot="1">
      <c r="B4335" s="13">
        <v>1155</v>
      </c>
      <c r="P4335" s="129" t="s">
        <v>11598</v>
      </c>
    </row>
    <row r="4336" spans="2:16" ht="31.2" thickBot="1">
      <c r="B4336" s="13">
        <v>1156</v>
      </c>
      <c r="P4336" s="129" t="s">
        <v>11599</v>
      </c>
    </row>
    <row r="4337" spans="2:16" ht="72" thickBot="1">
      <c r="B4337" s="13">
        <v>1157</v>
      </c>
      <c r="P4337" s="129" t="s">
        <v>11600</v>
      </c>
    </row>
    <row r="4338" spans="2:16" ht="18.600000000000001" thickBot="1">
      <c r="B4338" s="13">
        <v>1158</v>
      </c>
      <c r="P4338" s="129" t="s">
        <v>11601</v>
      </c>
    </row>
    <row r="4339" spans="2:16" ht="21" thickBot="1">
      <c r="B4339" s="13">
        <v>1159</v>
      </c>
      <c r="P4339" s="129" t="s">
        <v>11602</v>
      </c>
    </row>
    <row r="4340" spans="2:16" ht="21" thickBot="1">
      <c r="B4340" s="13">
        <v>1160</v>
      </c>
      <c r="P4340" s="129" t="s">
        <v>11603</v>
      </c>
    </row>
    <row r="4341" spans="2:16" ht="31.2" thickBot="1">
      <c r="B4341" s="13">
        <v>1161</v>
      </c>
      <c r="P4341" s="129" t="s">
        <v>11604</v>
      </c>
    </row>
    <row r="4342" spans="2:16" ht="21" thickBot="1">
      <c r="B4342" s="13">
        <v>1162</v>
      </c>
      <c r="P4342" s="129" t="s">
        <v>11605</v>
      </c>
    </row>
    <row r="4343" spans="2:16" ht="51.6" thickBot="1">
      <c r="B4343" s="13">
        <v>1163</v>
      </c>
      <c r="P4343" s="129" t="s">
        <v>11606</v>
      </c>
    </row>
    <row r="4344" spans="2:16" ht="18.600000000000001" thickBot="1">
      <c r="B4344" s="13">
        <v>1164</v>
      </c>
      <c r="P4344" s="129" t="s">
        <v>11607</v>
      </c>
    </row>
    <row r="4345" spans="2:16" ht="41.4" thickBot="1">
      <c r="B4345" s="13">
        <v>1165</v>
      </c>
      <c r="P4345" s="129" t="s">
        <v>11608</v>
      </c>
    </row>
    <row r="4346" spans="2:16" ht="18.600000000000001" thickBot="1">
      <c r="B4346" s="13">
        <v>1166</v>
      </c>
      <c r="P4346" s="129" t="s">
        <v>11609</v>
      </c>
    </row>
    <row r="4347" spans="2:16" ht="72" thickBot="1">
      <c r="B4347" s="13">
        <v>1167</v>
      </c>
      <c r="P4347" s="129" t="s">
        <v>11610</v>
      </c>
    </row>
    <row r="4348" spans="2:16" ht="31.2" thickBot="1">
      <c r="B4348" s="13">
        <v>1168</v>
      </c>
      <c r="P4348" s="129" t="s">
        <v>11611</v>
      </c>
    </row>
    <row r="4349" spans="2:16" ht="41.4" thickBot="1">
      <c r="B4349" s="13">
        <v>1169</v>
      </c>
      <c r="P4349" s="129" t="s">
        <v>11612</v>
      </c>
    </row>
    <row r="4350" spans="2:16" ht="72" thickBot="1">
      <c r="B4350" s="13">
        <v>1170</v>
      </c>
      <c r="P4350" s="129" t="s">
        <v>11613</v>
      </c>
    </row>
    <row r="4351" spans="2:16" ht="31.2" thickBot="1">
      <c r="B4351" s="13">
        <v>1171</v>
      </c>
      <c r="P4351" s="129" t="s">
        <v>11614</v>
      </c>
    </row>
    <row r="4352" spans="2:16" ht="21" thickBot="1">
      <c r="B4352" s="13">
        <v>1172</v>
      </c>
      <c r="P4352" s="129" t="s">
        <v>11615</v>
      </c>
    </row>
    <row r="4353" spans="2:16" ht="31.2" thickBot="1">
      <c r="B4353" s="13">
        <v>1173</v>
      </c>
      <c r="P4353" s="129" t="s">
        <v>11616</v>
      </c>
    </row>
    <row r="4354" spans="2:16" ht="41.4" thickBot="1">
      <c r="B4354" s="13">
        <v>1174</v>
      </c>
      <c r="P4354" s="129" t="s">
        <v>11617</v>
      </c>
    </row>
    <row r="4355" spans="2:16" ht="31.2" thickBot="1">
      <c r="B4355" s="13">
        <v>1175</v>
      </c>
      <c r="P4355" s="129" t="s">
        <v>11618</v>
      </c>
    </row>
    <row r="4356" spans="2:16" ht="21" thickBot="1">
      <c r="B4356" s="13">
        <v>1176</v>
      </c>
      <c r="P4356" s="129" t="s">
        <v>11619</v>
      </c>
    </row>
    <row r="4357" spans="2:16" ht="41.4" thickBot="1">
      <c r="B4357" s="13">
        <v>1177</v>
      </c>
      <c r="P4357" s="129" t="s">
        <v>11620</v>
      </c>
    </row>
    <row r="4358" spans="2:16" ht="21" thickBot="1">
      <c r="B4358" s="13">
        <v>1178</v>
      </c>
      <c r="P4358" s="129" t="s">
        <v>11621</v>
      </c>
    </row>
    <row r="4359" spans="2:16" ht="51.6" thickBot="1">
      <c r="B4359" s="13">
        <v>1179</v>
      </c>
      <c r="P4359" s="129" t="s">
        <v>11622</v>
      </c>
    </row>
    <row r="4360" spans="2:16" ht="31.2" thickBot="1">
      <c r="B4360" s="13">
        <v>1180</v>
      </c>
      <c r="P4360" s="129" t="s">
        <v>11623</v>
      </c>
    </row>
    <row r="4361" spans="2:16" ht="18.600000000000001" thickBot="1">
      <c r="B4361" s="13">
        <v>1181</v>
      </c>
      <c r="P4361" s="129" t="s">
        <v>11624</v>
      </c>
    </row>
    <row r="4362" spans="2:16" ht="41.4" thickBot="1">
      <c r="B4362" s="13">
        <v>1182</v>
      </c>
      <c r="P4362" s="129" t="s">
        <v>11625</v>
      </c>
    </row>
    <row r="4363" spans="2:16" ht="41.4" thickBot="1">
      <c r="B4363" s="13">
        <v>1183</v>
      </c>
      <c r="P4363" s="129" t="s">
        <v>11626</v>
      </c>
    </row>
    <row r="4364" spans="2:16" ht="51.6" thickBot="1">
      <c r="B4364" s="13">
        <v>1184</v>
      </c>
      <c r="P4364" s="129" t="s">
        <v>11627</v>
      </c>
    </row>
    <row r="4365" spans="2:16" ht="21" thickBot="1">
      <c r="B4365" s="13">
        <v>1185</v>
      </c>
      <c r="P4365" s="129" t="s">
        <v>11628</v>
      </c>
    </row>
    <row r="4366" spans="2:16" ht="21" thickBot="1">
      <c r="B4366" s="13">
        <v>1186</v>
      </c>
      <c r="P4366" s="129" t="s">
        <v>11629</v>
      </c>
    </row>
    <row r="4367" spans="2:16" ht="31.2" thickBot="1">
      <c r="B4367" s="13">
        <v>1187</v>
      </c>
      <c r="P4367" s="129" t="s">
        <v>11630</v>
      </c>
    </row>
    <row r="4368" spans="2:16" ht="41.4" thickBot="1">
      <c r="B4368" s="13">
        <v>1188</v>
      </c>
      <c r="P4368" s="129" t="s">
        <v>11631</v>
      </c>
    </row>
    <row r="4369" spans="2:16" ht="51.6" thickBot="1">
      <c r="B4369" s="13">
        <v>1189</v>
      </c>
      <c r="P4369" s="129" t="s">
        <v>11632</v>
      </c>
    </row>
    <row r="4370" spans="2:16" ht="51.6" thickBot="1">
      <c r="B4370" s="13">
        <v>1190</v>
      </c>
      <c r="P4370" s="129" t="s">
        <v>11633</v>
      </c>
    </row>
    <row r="4371" spans="2:16" ht="51.6" thickBot="1">
      <c r="B4371" s="13">
        <v>1191</v>
      </c>
      <c r="P4371" s="129" t="s">
        <v>11634</v>
      </c>
    </row>
    <row r="4372" spans="2:16" ht="41.4" thickBot="1">
      <c r="B4372" s="13">
        <v>1192</v>
      </c>
      <c r="P4372" s="129" t="s">
        <v>11635</v>
      </c>
    </row>
    <row r="4373" spans="2:16" ht="18.600000000000001" thickBot="1">
      <c r="B4373" s="13">
        <v>1193</v>
      </c>
      <c r="P4373" s="129" t="s">
        <v>11636</v>
      </c>
    </row>
    <row r="4374" spans="2:16" ht="61.8" thickBot="1">
      <c r="B4374" s="13">
        <v>1194</v>
      </c>
      <c r="P4374" s="129" t="s">
        <v>11637</v>
      </c>
    </row>
    <row r="4375" spans="2:16" ht="31.2" thickBot="1">
      <c r="B4375" s="13">
        <v>1195</v>
      </c>
      <c r="P4375" s="129" t="s">
        <v>11638</v>
      </c>
    </row>
    <row r="4376" spans="2:16" ht="41.4" thickBot="1">
      <c r="B4376" s="13">
        <v>1196</v>
      </c>
      <c r="P4376" s="129" t="s">
        <v>11639</v>
      </c>
    </row>
    <row r="4377" spans="2:16" ht="31.2" thickBot="1">
      <c r="B4377" s="13">
        <v>1197</v>
      </c>
      <c r="P4377" s="129" t="s">
        <v>11640</v>
      </c>
    </row>
    <row r="4378" spans="2:16" ht="31.2" thickBot="1">
      <c r="B4378" s="13">
        <v>1198</v>
      </c>
      <c r="P4378" s="129" t="s">
        <v>11641</v>
      </c>
    </row>
    <row r="4379" spans="2:16" ht="82.2" thickBot="1">
      <c r="B4379" s="13">
        <v>1199</v>
      </c>
      <c r="P4379" s="129" t="s">
        <v>11642</v>
      </c>
    </row>
    <row r="4380" spans="2:16" ht="21" thickBot="1">
      <c r="B4380" s="13">
        <v>1200</v>
      </c>
      <c r="P4380" s="129" t="s">
        <v>11643</v>
      </c>
    </row>
    <row r="4381" spans="2:16" ht="21" thickBot="1">
      <c r="B4381" s="13">
        <v>1201</v>
      </c>
      <c r="P4381" s="129" t="s">
        <v>11644</v>
      </c>
    </row>
    <row r="4382" spans="2:16" ht="31.2" thickBot="1">
      <c r="B4382" s="13">
        <v>1202</v>
      </c>
      <c r="P4382" s="129" t="s">
        <v>11645</v>
      </c>
    </row>
    <row r="4383" spans="2:16" ht="21" thickBot="1">
      <c r="B4383" s="13">
        <v>1203</v>
      </c>
      <c r="P4383" s="129" t="s">
        <v>11646</v>
      </c>
    </row>
    <row r="4384" spans="2:16" ht="21" thickBot="1">
      <c r="B4384" s="13">
        <v>1204</v>
      </c>
      <c r="P4384" s="129" t="s">
        <v>11647</v>
      </c>
    </row>
    <row r="4385" spans="2:16" ht="21" thickBot="1">
      <c r="B4385" s="13">
        <v>1205</v>
      </c>
      <c r="P4385" s="129" t="s">
        <v>11648</v>
      </c>
    </row>
    <row r="4386" spans="2:16" ht="21" thickBot="1">
      <c r="B4386" s="13">
        <v>1206</v>
      </c>
      <c r="P4386" s="129" t="s">
        <v>11649</v>
      </c>
    </row>
    <row r="4387" spans="2:16" ht="18.600000000000001" thickBot="1">
      <c r="B4387" s="13">
        <v>1207</v>
      </c>
      <c r="P4387" s="129" t="s">
        <v>11650</v>
      </c>
    </row>
    <row r="4388" spans="2:16" ht="21" thickBot="1">
      <c r="B4388" s="13">
        <v>1208</v>
      </c>
      <c r="P4388" s="129" t="s">
        <v>11651</v>
      </c>
    </row>
    <row r="4389" spans="2:16" ht="21" thickBot="1">
      <c r="B4389" s="13">
        <v>1209</v>
      </c>
      <c r="P4389" s="129" t="s">
        <v>11652</v>
      </c>
    </row>
    <row r="4390" spans="2:16" ht="31.2" thickBot="1">
      <c r="B4390" s="13">
        <v>1210</v>
      </c>
      <c r="P4390" s="129" t="s">
        <v>11653</v>
      </c>
    </row>
    <row r="4391" spans="2:16" ht="21" thickBot="1">
      <c r="B4391" s="13">
        <v>1211</v>
      </c>
      <c r="P4391" s="129" t="s">
        <v>11654</v>
      </c>
    </row>
    <row r="4392" spans="2:16" ht="21" thickBot="1">
      <c r="B4392" s="13">
        <v>1212</v>
      </c>
      <c r="P4392" s="129" t="s">
        <v>11655</v>
      </c>
    </row>
    <row r="4393" spans="2:16" ht="18.600000000000001" thickBot="1">
      <c r="B4393" s="13">
        <v>1213</v>
      </c>
      <c r="P4393" s="129" t="s">
        <v>11656</v>
      </c>
    </row>
    <row r="4394" spans="2:16" ht="41.4" thickBot="1">
      <c r="B4394" s="13">
        <v>1214</v>
      </c>
      <c r="P4394" s="129" t="s">
        <v>11657</v>
      </c>
    </row>
    <row r="4395" spans="2:16" ht="21" thickBot="1">
      <c r="B4395" s="13">
        <v>1215</v>
      </c>
      <c r="P4395" s="129" t="s">
        <v>11658</v>
      </c>
    </row>
    <row r="4396" spans="2:16" ht="18.600000000000001" thickBot="1">
      <c r="B4396" s="13">
        <v>1216</v>
      </c>
      <c r="P4396" s="129" t="s">
        <v>11659</v>
      </c>
    </row>
    <row r="4397" spans="2:16" ht="21" thickBot="1">
      <c r="B4397" s="13">
        <v>1217</v>
      </c>
      <c r="P4397" s="129" t="s">
        <v>11660</v>
      </c>
    </row>
    <row r="4398" spans="2:16" ht="21" thickBot="1">
      <c r="B4398" s="13">
        <v>1218</v>
      </c>
      <c r="P4398" s="129" t="s">
        <v>11661</v>
      </c>
    </row>
    <row r="4399" spans="2:16" ht="21" thickBot="1">
      <c r="B4399" s="13">
        <v>1219</v>
      </c>
      <c r="P4399" s="129" t="s">
        <v>11662</v>
      </c>
    </row>
    <row r="4400" spans="2:16" ht="41.4" thickBot="1">
      <c r="B4400" s="13">
        <v>1220</v>
      </c>
      <c r="P4400" s="129" t="s">
        <v>11663</v>
      </c>
    </row>
    <row r="4401" spans="2:16" ht="31.2" thickBot="1">
      <c r="B4401" s="13">
        <v>1221</v>
      </c>
      <c r="P4401" s="129" t="s">
        <v>11664</v>
      </c>
    </row>
    <row r="4402" spans="2:16" ht="18.600000000000001" thickBot="1">
      <c r="B4402" s="13">
        <v>1222</v>
      </c>
      <c r="P4402" s="129" t="s">
        <v>11665</v>
      </c>
    </row>
    <row r="4403" spans="2:16" ht="21" thickBot="1">
      <c r="B4403" s="13">
        <v>1223</v>
      </c>
      <c r="P4403" s="129" t="s">
        <v>11666</v>
      </c>
    </row>
    <row r="4404" spans="2:16" ht="21" thickBot="1">
      <c r="B4404" s="13">
        <v>1224</v>
      </c>
      <c r="P4404" s="129" t="s">
        <v>11667</v>
      </c>
    </row>
    <row r="4405" spans="2:16" ht="31.2" thickBot="1">
      <c r="B4405" s="13">
        <v>1225</v>
      </c>
      <c r="P4405" s="129" t="s">
        <v>11668</v>
      </c>
    </row>
    <row r="4406" spans="2:16" ht="31.2" thickBot="1">
      <c r="B4406" s="13">
        <v>1226</v>
      </c>
      <c r="P4406" s="129" t="s">
        <v>11669</v>
      </c>
    </row>
    <row r="4407" spans="2:16" ht="21" thickBot="1">
      <c r="B4407" s="13">
        <v>1227</v>
      </c>
      <c r="P4407" s="129" t="s">
        <v>11670</v>
      </c>
    </row>
    <row r="4408" spans="2:16" ht="21" thickBot="1">
      <c r="B4408" s="13">
        <v>1228</v>
      </c>
      <c r="P4408" s="129" t="s">
        <v>11671</v>
      </c>
    </row>
    <row r="4409" spans="2:16" ht="21" thickBot="1">
      <c r="B4409" s="13">
        <v>1229</v>
      </c>
      <c r="P4409" s="129" t="s">
        <v>11672</v>
      </c>
    </row>
    <row r="4410" spans="2:16" ht="18.600000000000001" thickBot="1">
      <c r="B4410" s="13">
        <v>1230</v>
      </c>
      <c r="P4410" s="129" t="s">
        <v>10447</v>
      </c>
    </row>
    <row r="4411" spans="2:16" ht="18.600000000000001" thickBot="1">
      <c r="B4411" s="13">
        <v>1231</v>
      </c>
      <c r="P4411" s="129" t="s">
        <v>10448</v>
      </c>
    </row>
    <row r="4412" spans="2:16" ht="18.600000000000001" thickBot="1">
      <c r="B4412" s="13">
        <v>1232</v>
      </c>
      <c r="P4412" s="129" t="s">
        <v>11673</v>
      </c>
    </row>
    <row r="4413" spans="2:16" ht="18.600000000000001" thickBot="1">
      <c r="B4413" s="13">
        <v>1233</v>
      </c>
      <c r="P4413" s="129" t="s">
        <v>11674</v>
      </c>
    </row>
    <row r="4414" spans="2:16" ht="31.2" thickBot="1">
      <c r="B4414" s="13">
        <v>1234</v>
      </c>
      <c r="P4414" s="129" t="s">
        <v>11675</v>
      </c>
    </row>
    <row r="4415" spans="2:16" ht="31.2" thickBot="1">
      <c r="B4415" s="13">
        <v>1235</v>
      </c>
      <c r="P4415" s="129" t="s">
        <v>11676</v>
      </c>
    </row>
    <row r="4416" spans="2:16" ht="18.600000000000001" thickBot="1">
      <c r="B4416" s="13">
        <v>1236</v>
      </c>
      <c r="P4416" s="129" t="s">
        <v>11677</v>
      </c>
    </row>
    <row r="4417" spans="2:16" ht="18.600000000000001" thickBot="1">
      <c r="B4417" s="13">
        <v>1237</v>
      </c>
      <c r="P4417" s="129" t="s">
        <v>10449</v>
      </c>
    </row>
    <row r="4418" spans="2:16" ht="18.600000000000001" thickBot="1">
      <c r="B4418" s="13">
        <v>1238</v>
      </c>
      <c r="P4418" s="129" t="s">
        <v>11678</v>
      </c>
    </row>
    <row r="4419" spans="2:16" ht="21" thickBot="1">
      <c r="B4419" s="13">
        <v>1239</v>
      </c>
      <c r="P4419" s="129" t="s">
        <v>11679</v>
      </c>
    </row>
    <row r="4420" spans="2:16" ht="18.600000000000001" thickBot="1">
      <c r="B4420" s="13">
        <v>1240</v>
      </c>
      <c r="P4420" s="129" t="s">
        <v>11680</v>
      </c>
    </row>
    <row r="4421" spans="2:16" ht="21" thickBot="1">
      <c r="B4421" s="13">
        <v>1241</v>
      </c>
      <c r="P4421" s="129" t="s">
        <v>11681</v>
      </c>
    </row>
    <row r="4422" spans="2:16" ht="41.4" thickBot="1">
      <c r="B4422" s="13">
        <v>1242</v>
      </c>
      <c r="P4422" s="129" t="s">
        <v>11682</v>
      </c>
    </row>
    <row r="4423" spans="2:16" ht="72" thickBot="1">
      <c r="B4423" s="13">
        <v>1243</v>
      </c>
      <c r="P4423" s="129" t="s">
        <v>11683</v>
      </c>
    </row>
    <row r="4424" spans="2:16" ht="31.2" thickBot="1">
      <c r="B4424" s="13">
        <v>1244</v>
      </c>
      <c r="P4424" s="129" t="s">
        <v>11684</v>
      </c>
    </row>
    <row r="4425" spans="2:16" ht="41.4" thickBot="1">
      <c r="B4425" s="13">
        <v>1245</v>
      </c>
      <c r="P4425" s="129" t="s">
        <v>11685</v>
      </c>
    </row>
    <row r="4426" spans="2:16" ht="31.2" thickBot="1">
      <c r="B4426" s="13">
        <v>1246</v>
      </c>
      <c r="P4426" s="129" t="s">
        <v>11686</v>
      </c>
    </row>
    <row r="4427" spans="2:16" ht="31.2" thickBot="1">
      <c r="B4427" s="13">
        <v>1247</v>
      </c>
      <c r="P4427" s="129" t="s">
        <v>11687</v>
      </c>
    </row>
    <row r="4428" spans="2:16" ht="18.600000000000001" thickBot="1">
      <c r="B4428" s="13">
        <v>1248</v>
      </c>
      <c r="P4428" s="129" t="s">
        <v>11688</v>
      </c>
    </row>
    <row r="4429" spans="2:16" ht="51.6" thickBot="1">
      <c r="B4429" s="13">
        <v>1249</v>
      </c>
      <c r="P4429" s="129" t="s">
        <v>11689</v>
      </c>
    </row>
    <row r="4430" spans="2:16" ht="21" thickBot="1">
      <c r="B4430" s="13">
        <v>1250</v>
      </c>
      <c r="P4430" s="129" t="s">
        <v>11690</v>
      </c>
    </row>
    <row r="4431" spans="2:16" ht="18.600000000000001" thickBot="1">
      <c r="B4431" s="13">
        <v>1251</v>
      </c>
      <c r="P4431" s="129" t="s">
        <v>11691</v>
      </c>
    </row>
    <row r="4432" spans="2:16" ht="31.2" thickBot="1">
      <c r="B4432" s="13">
        <v>1252</v>
      </c>
      <c r="P4432" s="129" t="s">
        <v>11692</v>
      </c>
    </row>
    <row r="4433" spans="2:16" ht="51.6" thickBot="1">
      <c r="B4433" s="13">
        <v>1253</v>
      </c>
      <c r="P4433" s="129" t="s">
        <v>11693</v>
      </c>
    </row>
    <row r="4434" spans="2:16" ht="51.6" thickBot="1">
      <c r="B4434" s="13">
        <v>1254</v>
      </c>
      <c r="P4434" s="129" t="s">
        <v>11694</v>
      </c>
    </row>
    <row r="4435" spans="2:16" ht="51.6" thickBot="1">
      <c r="B4435" s="13">
        <v>1255</v>
      </c>
      <c r="P4435" s="129" t="s">
        <v>11695</v>
      </c>
    </row>
    <row r="4436" spans="2:16" ht="18.600000000000001" thickBot="1">
      <c r="B4436" s="13">
        <v>1256</v>
      </c>
      <c r="P4436" s="129" t="s">
        <v>11696</v>
      </c>
    </row>
    <row r="4437" spans="2:16" ht="41.4" thickBot="1">
      <c r="B4437" s="13">
        <v>1257</v>
      </c>
      <c r="P4437" s="129" t="s">
        <v>11697</v>
      </c>
    </row>
    <row r="4438" spans="2:16" ht="61.8" thickBot="1">
      <c r="B4438" s="13">
        <v>1258</v>
      </c>
      <c r="P4438" s="129" t="s">
        <v>11698</v>
      </c>
    </row>
    <row r="4439" spans="2:16" ht="31.2" thickBot="1">
      <c r="B4439" s="13">
        <v>1259</v>
      </c>
      <c r="P4439" s="129" t="s">
        <v>11699</v>
      </c>
    </row>
    <row r="4440" spans="2:16" ht="41.4" thickBot="1">
      <c r="B4440" s="13">
        <v>1260</v>
      </c>
      <c r="P4440" s="129" t="s">
        <v>11700</v>
      </c>
    </row>
    <row r="4441" spans="2:16" ht="31.2" thickBot="1">
      <c r="B4441" s="13">
        <v>1261</v>
      </c>
      <c r="P4441" s="129" t="s">
        <v>11701</v>
      </c>
    </row>
    <row r="4442" spans="2:16" ht="21" thickBot="1">
      <c r="B4442" s="13">
        <v>1262</v>
      </c>
      <c r="P4442" s="129" t="s">
        <v>11702</v>
      </c>
    </row>
    <row r="4443" spans="2:16" ht="18.600000000000001" thickBot="1">
      <c r="B4443" s="13">
        <v>1263</v>
      </c>
      <c r="P4443" s="129" t="s">
        <v>11703</v>
      </c>
    </row>
    <row r="4444" spans="2:16" ht="21" thickBot="1">
      <c r="B4444" s="13">
        <v>1264</v>
      </c>
      <c r="P4444" s="129" t="s">
        <v>11704</v>
      </c>
    </row>
    <row r="4445" spans="2:16" ht="41.4" thickBot="1">
      <c r="B4445" s="13">
        <v>1265</v>
      </c>
      <c r="P4445" s="129" t="s">
        <v>11705</v>
      </c>
    </row>
    <row r="4446" spans="2:16" ht="31.2" thickBot="1">
      <c r="B4446" s="13">
        <v>1266</v>
      </c>
      <c r="P4446" s="129" t="s">
        <v>11706</v>
      </c>
    </row>
    <row r="4447" spans="2:16" ht="51.6" thickBot="1">
      <c r="B4447" s="13">
        <v>1267</v>
      </c>
      <c r="P4447" s="129" t="s">
        <v>11707</v>
      </c>
    </row>
    <row r="4448" spans="2:16" ht="61.8" thickBot="1">
      <c r="B4448" s="13">
        <v>1268</v>
      </c>
      <c r="P4448" s="129" t="s">
        <v>11708</v>
      </c>
    </row>
    <row r="4449" spans="2:16" ht="31.2" thickBot="1">
      <c r="B4449" s="13">
        <v>1269</v>
      </c>
      <c r="P4449" s="129" t="s">
        <v>11709</v>
      </c>
    </row>
    <row r="4450" spans="2:16" ht="51.6" thickBot="1">
      <c r="B4450" s="13">
        <v>1270</v>
      </c>
      <c r="P4450" s="129" t="s">
        <v>11710</v>
      </c>
    </row>
    <row r="4451" spans="2:16" ht="72" thickBot="1">
      <c r="B4451" s="13">
        <v>1271</v>
      </c>
      <c r="P4451" s="129" t="s">
        <v>11711</v>
      </c>
    </row>
    <row r="4452" spans="2:16" ht="51.6" thickBot="1">
      <c r="B4452" s="13">
        <v>1272</v>
      </c>
      <c r="P4452" s="129" t="s">
        <v>11712</v>
      </c>
    </row>
    <row r="4453" spans="2:16" ht="18.600000000000001" thickBot="1">
      <c r="B4453" s="13">
        <v>1273</v>
      </c>
      <c r="P4453" s="129" t="s">
        <v>10450</v>
      </c>
    </row>
    <row r="4454" spans="2:16" ht="18.600000000000001" thickBot="1">
      <c r="B4454" s="13">
        <v>1274</v>
      </c>
      <c r="P4454" s="129" t="s">
        <v>11713</v>
      </c>
    </row>
    <row r="4455" spans="2:16" ht="21" thickBot="1">
      <c r="B4455" s="13">
        <v>1275</v>
      </c>
      <c r="P4455" s="129" t="s">
        <v>11714</v>
      </c>
    </row>
    <row r="4456" spans="2:16" ht="18.600000000000001" thickBot="1">
      <c r="B4456" s="13">
        <v>1276</v>
      </c>
      <c r="P4456" s="129" t="s">
        <v>10451</v>
      </c>
    </row>
    <row r="4457" spans="2:16" ht="18.600000000000001" thickBot="1">
      <c r="B4457" s="13">
        <v>1277</v>
      </c>
      <c r="P4457" s="129" t="s">
        <v>10452</v>
      </c>
    </row>
    <row r="4458" spans="2:16" ht="31.2" thickBot="1">
      <c r="B4458" s="13">
        <v>1278</v>
      </c>
      <c r="P4458" s="129" t="s">
        <v>11715</v>
      </c>
    </row>
    <row r="4459" spans="2:16" ht="21" thickBot="1">
      <c r="B4459" s="13">
        <v>1279</v>
      </c>
      <c r="P4459" s="129" t="s">
        <v>11716</v>
      </c>
    </row>
    <row r="4460" spans="2:16" ht="31.2" thickBot="1">
      <c r="B4460" s="13">
        <v>1280</v>
      </c>
      <c r="P4460" s="129" t="s">
        <v>11717</v>
      </c>
    </row>
    <row r="4461" spans="2:16" ht="51.6" thickBot="1">
      <c r="B4461" s="13">
        <v>1281</v>
      </c>
      <c r="P4461" s="129" t="s">
        <v>11718</v>
      </c>
    </row>
    <row r="4462" spans="2:16" ht="18.600000000000001" thickBot="1">
      <c r="B4462" s="13">
        <v>1282</v>
      </c>
      <c r="P4462" s="129" t="s">
        <v>11719</v>
      </c>
    </row>
    <row r="4463" spans="2:16" ht="41.4" thickBot="1">
      <c r="B4463" s="13">
        <v>1283</v>
      </c>
      <c r="P4463" s="129" t="s">
        <v>11720</v>
      </c>
    </row>
    <row r="4464" spans="2:16" ht="18.600000000000001" thickBot="1">
      <c r="B4464" s="13">
        <v>1284</v>
      </c>
      <c r="P4464" s="129" t="s">
        <v>11721</v>
      </c>
    </row>
    <row r="4465" spans="2:16" ht="51.6" thickBot="1">
      <c r="B4465" s="13">
        <v>1285</v>
      </c>
      <c r="P4465" s="129" t="s">
        <v>11722</v>
      </c>
    </row>
    <row r="4466" spans="2:16" ht="41.4" thickBot="1">
      <c r="B4466" s="13">
        <v>1286</v>
      </c>
      <c r="P4466" s="129" t="s">
        <v>11723</v>
      </c>
    </row>
    <row r="4467" spans="2:16" ht="41.4" thickBot="1">
      <c r="B4467" s="13">
        <v>1287</v>
      </c>
      <c r="P4467" s="129" t="s">
        <v>11724</v>
      </c>
    </row>
    <row r="4468" spans="2:16" ht="51.6" thickBot="1">
      <c r="B4468" s="13">
        <v>1288</v>
      </c>
      <c r="P4468" s="129" t="s">
        <v>11725</v>
      </c>
    </row>
    <row r="4469" spans="2:16" ht="72" thickBot="1">
      <c r="B4469" s="13">
        <v>1289</v>
      </c>
      <c r="P4469" s="129" t="s">
        <v>11726</v>
      </c>
    </row>
    <row r="4470" spans="2:16" ht="82.2" thickBot="1">
      <c r="B4470" s="13">
        <v>1290</v>
      </c>
      <c r="P4470" s="129" t="s">
        <v>11727</v>
      </c>
    </row>
    <row r="4471" spans="2:16" ht="51.6" thickBot="1">
      <c r="B4471" s="13">
        <v>1291</v>
      </c>
      <c r="P4471" s="129" t="s">
        <v>11728</v>
      </c>
    </row>
    <row r="4472" spans="2:16" ht="61.8" thickBot="1">
      <c r="B4472" s="13">
        <v>1292</v>
      </c>
      <c r="P4472" s="129" t="s">
        <v>11729</v>
      </c>
    </row>
    <row r="4473" spans="2:16" ht="61.8" thickBot="1">
      <c r="B4473" s="13">
        <v>1293</v>
      </c>
      <c r="P4473" s="129" t="s">
        <v>11730</v>
      </c>
    </row>
    <row r="4474" spans="2:16" ht="41.4" thickBot="1">
      <c r="B4474" s="13">
        <v>1294</v>
      </c>
      <c r="P4474" s="129" t="s">
        <v>11731</v>
      </c>
    </row>
    <row r="4475" spans="2:16" ht="61.8" thickBot="1">
      <c r="B4475" s="13">
        <v>1295</v>
      </c>
      <c r="P4475" s="129" t="s">
        <v>11732</v>
      </c>
    </row>
    <row r="4476" spans="2:16" ht="31.2" thickBot="1">
      <c r="B4476" s="13">
        <v>1296</v>
      </c>
      <c r="P4476" s="129" t="s">
        <v>11733</v>
      </c>
    </row>
    <row r="4477" spans="2:16" ht="21" thickBot="1">
      <c r="B4477" s="13">
        <v>1297</v>
      </c>
      <c r="P4477" s="129" t="s">
        <v>11734</v>
      </c>
    </row>
    <row r="4478" spans="2:16" ht="18.600000000000001" thickBot="1">
      <c r="B4478" s="13">
        <v>1298</v>
      </c>
      <c r="P4478" s="129" t="s">
        <v>11735</v>
      </c>
    </row>
    <row r="4479" spans="2:16" ht="18.600000000000001" thickBot="1">
      <c r="B4479" s="13">
        <v>1299</v>
      </c>
      <c r="P4479" s="129" t="s">
        <v>11736</v>
      </c>
    </row>
    <row r="4480" spans="2:16" ht="21" thickBot="1">
      <c r="B4480" s="13">
        <v>1300</v>
      </c>
      <c r="P4480" s="129" t="s">
        <v>11737</v>
      </c>
    </row>
    <row r="4481" spans="2:16" ht="21" thickBot="1">
      <c r="B4481" s="13">
        <v>1301</v>
      </c>
      <c r="P4481" s="129" t="s">
        <v>11738</v>
      </c>
    </row>
    <row r="4482" spans="2:16" ht="41.4" thickBot="1">
      <c r="B4482" s="13">
        <v>1302</v>
      </c>
      <c r="P4482" s="129" t="s">
        <v>11739</v>
      </c>
    </row>
    <row r="4483" spans="2:16" ht="18.600000000000001" thickBot="1">
      <c r="B4483" s="13">
        <v>1303</v>
      </c>
      <c r="P4483" s="129" t="s">
        <v>11740</v>
      </c>
    </row>
    <row r="4484" spans="2:16" ht="18.600000000000001" thickBot="1">
      <c r="B4484" s="13">
        <v>1304</v>
      </c>
      <c r="P4484" s="129" t="s">
        <v>11741</v>
      </c>
    </row>
    <row r="4485" spans="2:16" ht="21" thickBot="1">
      <c r="B4485" s="13">
        <v>1305</v>
      </c>
      <c r="P4485" s="129" t="s">
        <v>11742</v>
      </c>
    </row>
    <row r="4486" spans="2:16" ht="18.600000000000001" thickBot="1">
      <c r="B4486" s="13">
        <v>1306</v>
      </c>
      <c r="P4486" s="129" t="s">
        <v>11743</v>
      </c>
    </row>
    <row r="4487" spans="2:16" ht="51.6" thickBot="1">
      <c r="B4487" s="13">
        <v>1307</v>
      </c>
      <c r="P4487" s="129" t="s">
        <v>11744</v>
      </c>
    </row>
    <row r="4488" spans="2:16" ht="31.2" thickBot="1">
      <c r="B4488" s="13">
        <v>1308</v>
      </c>
      <c r="P4488" s="129" t="s">
        <v>11745</v>
      </c>
    </row>
    <row r="4489" spans="2:16" ht="31.2" thickBot="1">
      <c r="B4489" s="13">
        <v>1309</v>
      </c>
      <c r="P4489" s="129" t="s">
        <v>11746</v>
      </c>
    </row>
    <row r="4490" spans="2:16" ht="41.4" thickBot="1">
      <c r="B4490" s="13">
        <v>1310</v>
      </c>
      <c r="P4490" s="129" t="s">
        <v>11747</v>
      </c>
    </row>
    <row r="4491" spans="2:16" ht="21" thickBot="1">
      <c r="B4491" s="13">
        <v>1311</v>
      </c>
      <c r="P4491" s="129" t="s">
        <v>11748</v>
      </c>
    </row>
    <row r="4492" spans="2:16" ht="31.2" thickBot="1">
      <c r="B4492" s="13">
        <v>1312</v>
      </c>
      <c r="P4492" s="129" t="s">
        <v>11749</v>
      </c>
    </row>
    <row r="4493" spans="2:16" ht="18.600000000000001" thickBot="1">
      <c r="B4493" s="13">
        <v>1313</v>
      </c>
      <c r="P4493" s="129" t="s">
        <v>11750</v>
      </c>
    </row>
    <row r="4494" spans="2:16" ht="61.8" thickBot="1">
      <c r="B4494" s="13">
        <v>1314</v>
      </c>
      <c r="P4494" s="129" t="s">
        <v>11751</v>
      </c>
    </row>
    <row r="4495" spans="2:16" ht="72" thickBot="1">
      <c r="B4495" s="13">
        <v>1315</v>
      </c>
      <c r="P4495" s="129" t="s">
        <v>11752</v>
      </c>
    </row>
    <row r="4496" spans="2:16" ht="31.2" thickBot="1">
      <c r="B4496" s="13">
        <v>1316</v>
      </c>
      <c r="P4496" s="129" t="s">
        <v>11753</v>
      </c>
    </row>
    <row r="4497" spans="2:16" ht="41.4" thickBot="1">
      <c r="B4497" s="13">
        <v>1317</v>
      </c>
      <c r="P4497" s="129" t="s">
        <v>11754</v>
      </c>
    </row>
    <row r="4498" spans="2:16" ht="21" thickBot="1">
      <c r="B4498" s="13">
        <v>1318</v>
      </c>
      <c r="P4498" s="129" t="s">
        <v>11755</v>
      </c>
    </row>
    <row r="4499" spans="2:16" ht="41.4" thickBot="1">
      <c r="B4499" s="13">
        <v>1319</v>
      </c>
      <c r="P4499" s="129" t="s">
        <v>11756</v>
      </c>
    </row>
    <row r="4500" spans="2:16" ht="18.600000000000001" thickBot="1">
      <c r="B4500" s="13">
        <v>1320</v>
      </c>
      <c r="P4500" s="129" t="s">
        <v>11757</v>
      </c>
    </row>
    <row r="4501" spans="2:16" ht="41.4" thickBot="1">
      <c r="B4501" s="13">
        <v>1321</v>
      </c>
      <c r="P4501" s="129" t="s">
        <v>11758</v>
      </c>
    </row>
    <row r="4502" spans="2:16" ht="18.600000000000001" thickBot="1">
      <c r="B4502" s="13">
        <v>1322</v>
      </c>
      <c r="P4502" s="129" t="s">
        <v>11759</v>
      </c>
    </row>
    <row r="4503" spans="2:16" ht="72" thickBot="1">
      <c r="B4503" s="13">
        <v>1323</v>
      </c>
      <c r="P4503" s="129" t="s">
        <v>11760</v>
      </c>
    </row>
    <row r="4504" spans="2:16" ht="31.2" thickBot="1">
      <c r="B4504" s="13">
        <v>1324</v>
      </c>
      <c r="P4504" s="129" t="s">
        <v>11761</v>
      </c>
    </row>
    <row r="4505" spans="2:16" ht="31.2" thickBot="1">
      <c r="B4505" s="13">
        <v>1325</v>
      </c>
      <c r="P4505" s="129" t="s">
        <v>11762</v>
      </c>
    </row>
    <row r="4506" spans="2:16" ht="51.6" thickBot="1">
      <c r="B4506" s="13">
        <v>1326</v>
      </c>
      <c r="P4506" s="129" t="s">
        <v>11763</v>
      </c>
    </row>
    <row r="4507" spans="2:16" ht="21" thickBot="1">
      <c r="B4507" s="13">
        <v>1327</v>
      </c>
      <c r="P4507" s="129" t="s">
        <v>11764</v>
      </c>
    </row>
    <row r="4508" spans="2:16" ht="51.6" thickBot="1">
      <c r="B4508" s="13">
        <v>1328</v>
      </c>
      <c r="P4508" s="129" t="s">
        <v>11765</v>
      </c>
    </row>
    <row r="4509" spans="2:16" ht="31.2" thickBot="1">
      <c r="B4509" s="13">
        <v>1329</v>
      </c>
      <c r="P4509" s="129" t="s">
        <v>11766</v>
      </c>
    </row>
    <row r="4510" spans="2:16" ht="61.8" thickBot="1">
      <c r="B4510" s="13">
        <v>1330</v>
      </c>
      <c r="P4510" s="129" t="s">
        <v>11767</v>
      </c>
    </row>
    <row r="4511" spans="2:16" ht="21" thickBot="1">
      <c r="B4511" s="13">
        <v>1331</v>
      </c>
      <c r="P4511" s="129" t="s">
        <v>11768</v>
      </c>
    </row>
    <row r="4512" spans="2:16" ht="31.2" thickBot="1">
      <c r="B4512" s="13">
        <v>1332</v>
      </c>
      <c r="P4512" s="129" t="s">
        <v>11769</v>
      </c>
    </row>
    <row r="4513" spans="2:16" ht="31.2" thickBot="1">
      <c r="B4513" s="13">
        <v>1333</v>
      </c>
      <c r="P4513" s="129" t="s">
        <v>11770</v>
      </c>
    </row>
    <row r="4514" spans="2:16" ht="21" thickBot="1">
      <c r="B4514" s="13">
        <v>1334</v>
      </c>
      <c r="P4514" s="129" t="s">
        <v>11771</v>
      </c>
    </row>
    <row r="4515" spans="2:16" ht="72" thickBot="1">
      <c r="B4515" s="13">
        <v>1335</v>
      </c>
      <c r="P4515" s="129" t="s">
        <v>11772</v>
      </c>
    </row>
    <row r="4516" spans="2:16" ht="72" thickBot="1">
      <c r="B4516" s="13">
        <v>1336</v>
      </c>
      <c r="P4516" s="129" t="s">
        <v>11773</v>
      </c>
    </row>
    <row r="4517" spans="2:16" ht="18.600000000000001" thickBot="1">
      <c r="B4517" s="13">
        <v>1337</v>
      </c>
      <c r="P4517" s="129" t="s">
        <v>11774</v>
      </c>
    </row>
    <row r="4518" spans="2:16" ht="18.600000000000001" thickBot="1">
      <c r="B4518" s="13">
        <v>1338</v>
      </c>
      <c r="P4518" s="129" t="s">
        <v>11775</v>
      </c>
    </row>
    <row r="4519" spans="2:16" ht="51.6" thickBot="1">
      <c r="B4519" s="13">
        <v>1339</v>
      </c>
      <c r="P4519" s="129" t="s">
        <v>11776</v>
      </c>
    </row>
    <row r="4520" spans="2:16" ht="18.600000000000001" thickBot="1">
      <c r="B4520" s="13">
        <v>1340</v>
      </c>
      <c r="P4520" s="129" t="s">
        <v>11777</v>
      </c>
    </row>
    <row r="4521" spans="2:16" ht="72" thickBot="1">
      <c r="B4521" s="13">
        <v>1341</v>
      </c>
      <c r="P4521" s="129" t="s">
        <v>11778</v>
      </c>
    </row>
    <row r="4522" spans="2:16" ht="61.8" thickBot="1">
      <c r="B4522" s="13">
        <v>1342</v>
      </c>
      <c r="P4522" s="129" t="s">
        <v>11779</v>
      </c>
    </row>
    <row r="4523" spans="2:16" ht="18.600000000000001" thickBot="1">
      <c r="B4523" s="13">
        <v>1343</v>
      </c>
      <c r="P4523" s="129" t="s">
        <v>11780</v>
      </c>
    </row>
    <row r="4524" spans="2:16" ht="31.2" thickBot="1">
      <c r="B4524" s="13">
        <v>1344</v>
      </c>
      <c r="P4524" s="129" t="s">
        <v>11781</v>
      </c>
    </row>
    <row r="4525" spans="2:16" ht="21" thickBot="1">
      <c r="B4525" s="13">
        <v>1345</v>
      </c>
      <c r="P4525" s="129" t="s">
        <v>11782</v>
      </c>
    </row>
    <row r="4526" spans="2:16" ht="18.600000000000001" thickBot="1">
      <c r="B4526" s="13">
        <v>1346</v>
      </c>
      <c r="P4526" s="129" t="s">
        <v>11783</v>
      </c>
    </row>
    <row r="4527" spans="2:16" ht="18.600000000000001" thickBot="1">
      <c r="B4527" s="13">
        <v>1347</v>
      </c>
      <c r="P4527" s="129" t="s">
        <v>11784</v>
      </c>
    </row>
    <row r="4528" spans="2:16" ht="18.600000000000001" thickBot="1">
      <c r="B4528" s="13">
        <v>1348</v>
      </c>
      <c r="P4528" s="129" t="s">
        <v>11785</v>
      </c>
    </row>
    <row r="4529" spans="2:16" ht="31.2" thickBot="1">
      <c r="B4529" s="13">
        <v>1349</v>
      </c>
      <c r="P4529" s="129" t="s">
        <v>11786</v>
      </c>
    </row>
    <row r="4530" spans="2:16" ht="61.8" thickBot="1">
      <c r="B4530" s="13">
        <v>1350</v>
      </c>
      <c r="P4530" s="129" t="s">
        <v>11787</v>
      </c>
    </row>
    <row r="4531" spans="2:16" ht="18.600000000000001" thickBot="1">
      <c r="B4531" s="13">
        <v>1351</v>
      </c>
      <c r="P4531" s="129" t="s">
        <v>11788</v>
      </c>
    </row>
    <row r="4532" spans="2:16" ht="21" thickBot="1">
      <c r="B4532" s="13">
        <v>1352</v>
      </c>
      <c r="P4532" s="129" t="s">
        <v>11789</v>
      </c>
    </row>
    <row r="4533" spans="2:16" ht="41.4" thickBot="1">
      <c r="B4533" s="13">
        <v>1353</v>
      </c>
      <c r="P4533" s="129" t="s">
        <v>11790</v>
      </c>
    </row>
    <row r="4534" spans="2:16" ht="31.2" thickBot="1">
      <c r="B4534" s="13">
        <v>1354</v>
      </c>
      <c r="P4534" s="129" t="s">
        <v>11791</v>
      </c>
    </row>
    <row r="4535" spans="2:16" ht="72" thickBot="1">
      <c r="B4535" s="13">
        <v>1355</v>
      </c>
      <c r="P4535" s="129" t="s">
        <v>11792</v>
      </c>
    </row>
    <row r="4536" spans="2:16" ht="61.8" thickBot="1">
      <c r="B4536" s="13">
        <v>1356</v>
      </c>
      <c r="P4536" s="129" t="s">
        <v>11793</v>
      </c>
    </row>
    <row r="4537" spans="2:16" ht="51.6" thickBot="1">
      <c r="B4537" s="13">
        <v>1357</v>
      </c>
      <c r="P4537" s="129" t="s">
        <v>11794</v>
      </c>
    </row>
    <row r="4538" spans="2:16" ht="61.8" thickBot="1">
      <c r="B4538" s="13">
        <v>1358</v>
      </c>
      <c r="P4538" s="129" t="s">
        <v>11795</v>
      </c>
    </row>
    <row r="4539" spans="2:16" ht="61.8" thickBot="1">
      <c r="B4539" s="13">
        <v>1359</v>
      </c>
      <c r="P4539" s="129" t="s">
        <v>11796</v>
      </c>
    </row>
    <row r="4540" spans="2:16" ht="41.4" thickBot="1">
      <c r="B4540" s="13">
        <v>1360</v>
      </c>
      <c r="P4540" s="129" t="s">
        <v>11797</v>
      </c>
    </row>
    <row r="4541" spans="2:16" ht="61.8" thickBot="1">
      <c r="B4541" s="13">
        <v>1361</v>
      </c>
      <c r="P4541" s="129" t="s">
        <v>11798</v>
      </c>
    </row>
    <row r="4542" spans="2:16" ht="21" thickBot="1">
      <c r="B4542" s="13">
        <v>1362</v>
      </c>
      <c r="P4542" s="129" t="s">
        <v>11799</v>
      </c>
    </row>
    <row r="4543" spans="2:16" ht="41.4" thickBot="1">
      <c r="B4543" s="13">
        <v>1363</v>
      </c>
      <c r="P4543" s="129" t="s">
        <v>11800</v>
      </c>
    </row>
    <row r="4544" spans="2:16" ht="21" thickBot="1">
      <c r="B4544" s="13">
        <v>1364</v>
      </c>
      <c r="P4544" s="129" t="s">
        <v>11801</v>
      </c>
    </row>
    <row r="4545" spans="2:16" ht="72" thickBot="1">
      <c r="B4545" s="13">
        <v>1365</v>
      </c>
      <c r="P4545" s="129" t="s">
        <v>11802</v>
      </c>
    </row>
    <row r="4546" spans="2:16" ht="61.8" thickBot="1">
      <c r="B4546" s="13">
        <v>1366</v>
      </c>
      <c r="P4546" s="129" t="s">
        <v>11803</v>
      </c>
    </row>
    <row r="4547" spans="2:16" ht="51.6" thickBot="1">
      <c r="B4547" s="13">
        <v>1367</v>
      </c>
      <c r="P4547" s="129" t="s">
        <v>11804</v>
      </c>
    </row>
    <row r="4548" spans="2:16" ht="51.6" thickBot="1">
      <c r="B4548" s="13">
        <v>1368</v>
      </c>
      <c r="P4548" s="129" t="s">
        <v>11805</v>
      </c>
    </row>
    <row r="4549" spans="2:16" ht="21" thickBot="1">
      <c r="B4549" s="13">
        <v>1369</v>
      </c>
      <c r="P4549" s="129" t="s">
        <v>11806</v>
      </c>
    </row>
    <row r="4550" spans="2:16" ht="21" thickBot="1">
      <c r="B4550" s="13">
        <v>1370</v>
      </c>
      <c r="P4550" s="129" t="s">
        <v>11807</v>
      </c>
    </row>
    <row r="4551" spans="2:16" ht="21" thickBot="1">
      <c r="B4551" s="13">
        <v>1371</v>
      </c>
      <c r="P4551" s="129" t="s">
        <v>11808</v>
      </c>
    </row>
    <row r="4552" spans="2:16" ht="21" thickBot="1">
      <c r="B4552" s="13">
        <v>1372</v>
      </c>
      <c r="P4552" s="129" t="s">
        <v>11809</v>
      </c>
    </row>
    <row r="4553" spans="2:16" ht="21" thickBot="1">
      <c r="B4553" s="13">
        <v>1373</v>
      </c>
      <c r="P4553" s="129" t="s">
        <v>11810</v>
      </c>
    </row>
    <row r="4554" spans="2:16" ht="51.6" thickBot="1">
      <c r="B4554" s="13">
        <v>1374</v>
      </c>
      <c r="P4554" s="129" t="s">
        <v>11811</v>
      </c>
    </row>
    <row r="4555" spans="2:16" ht="41.4" thickBot="1">
      <c r="B4555" s="13">
        <v>1375</v>
      </c>
      <c r="P4555" s="129" t="s">
        <v>11812</v>
      </c>
    </row>
    <row r="4556" spans="2:16" ht="51.6" thickBot="1">
      <c r="B4556" s="13">
        <v>1376</v>
      </c>
      <c r="P4556" s="129" t="s">
        <v>11813</v>
      </c>
    </row>
    <row r="4557" spans="2:16" ht="92.4" thickBot="1">
      <c r="B4557" s="13">
        <v>1377</v>
      </c>
      <c r="P4557" s="129" t="s">
        <v>11814</v>
      </c>
    </row>
    <row r="4558" spans="2:16" ht="72" thickBot="1">
      <c r="B4558" s="13">
        <v>1378</v>
      </c>
      <c r="P4558" s="129" t="s">
        <v>11815</v>
      </c>
    </row>
    <row r="4559" spans="2:16" ht="51.6" thickBot="1">
      <c r="B4559" s="13">
        <v>1379</v>
      </c>
      <c r="P4559" s="129" t="s">
        <v>11816</v>
      </c>
    </row>
    <row r="4560" spans="2:16" ht="72" thickBot="1">
      <c r="B4560" s="13">
        <v>1380</v>
      </c>
      <c r="P4560" s="129" t="s">
        <v>11817</v>
      </c>
    </row>
    <row r="4561" spans="2:16" ht="82.2" thickBot="1">
      <c r="B4561" s="13">
        <v>1381</v>
      </c>
      <c r="P4561" s="129" t="s">
        <v>11818</v>
      </c>
    </row>
    <row r="4562" spans="2:16" ht="51.6" thickBot="1">
      <c r="B4562" s="13">
        <v>1382</v>
      </c>
      <c r="P4562" s="129" t="s">
        <v>11819</v>
      </c>
    </row>
    <row r="4563" spans="2:16" ht="51.6" thickBot="1">
      <c r="B4563" s="13">
        <v>1383</v>
      </c>
      <c r="P4563" s="129" t="s">
        <v>11820</v>
      </c>
    </row>
    <row r="4564" spans="2:16" ht="61.8" thickBot="1">
      <c r="B4564" s="13">
        <v>1384</v>
      </c>
      <c r="P4564" s="129" t="s">
        <v>11821</v>
      </c>
    </row>
    <row r="4565" spans="2:16" ht="31.2" thickBot="1">
      <c r="B4565" s="13">
        <v>1385</v>
      </c>
      <c r="P4565" s="129" t="s">
        <v>11822</v>
      </c>
    </row>
    <row r="4566" spans="2:16" ht="61.8" thickBot="1">
      <c r="B4566" s="13">
        <v>1386</v>
      </c>
      <c r="P4566" s="129" t="s">
        <v>11823</v>
      </c>
    </row>
    <row r="4567" spans="2:16" ht="41.4" thickBot="1">
      <c r="B4567" s="13">
        <v>1387</v>
      </c>
      <c r="P4567" s="129" t="s">
        <v>11824</v>
      </c>
    </row>
    <row r="4568" spans="2:16" ht="41.4" thickBot="1">
      <c r="B4568" s="13">
        <v>1388</v>
      </c>
      <c r="P4568" s="129" t="s">
        <v>11825</v>
      </c>
    </row>
    <row r="4569" spans="2:16" ht="51.6" thickBot="1">
      <c r="B4569" s="13">
        <v>1389</v>
      </c>
      <c r="P4569" s="129" t="s">
        <v>11826</v>
      </c>
    </row>
    <row r="4570" spans="2:16" ht="72" thickBot="1">
      <c r="B4570" s="13">
        <v>1390</v>
      </c>
      <c r="P4570" s="129" t="s">
        <v>11827</v>
      </c>
    </row>
    <row r="4571" spans="2:16" ht="51.6" thickBot="1">
      <c r="B4571" s="13">
        <v>1391</v>
      </c>
      <c r="P4571" s="129" t="s">
        <v>11828</v>
      </c>
    </row>
    <row r="4572" spans="2:16" ht="61.8" thickBot="1">
      <c r="B4572" s="13">
        <v>1392</v>
      </c>
      <c r="P4572" s="129" t="s">
        <v>11829</v>
      </c>
    </row>
    <row r="4573" spans="2:16" ht="41.4" thickBot="1">
      <c r="B4573" s="13">
        <v>1393</v>
      </c>
      <c r="P4573" s="129" t="s">
        <v>11830</v>
      </c>
    </row>
    <row r="4574" spans="2:16" ht="41.4" thickBot="1">
      <c r="B4574" s="13">
        <v>1394</v>
      </c>
      <c r="P4574" s="129" t="s">
        <v>11831</v>
      </c>
    </row>
    <row r="4575" spans="2:16" ht="51.6" thickBot="1">
      <c r="B4575" s="13">
        <v>1395</v>
      </c>
      <c r="P4575" s="129" t="s">
        <v>11832</v>
      </c>
    </row>
    <row r="4576" spans="2:16" ht="72" thickBot="1">
      <c r="B4576" s="13">
        <v>1396</v>
      </c>
      <c r="P4576" s="129" t="s">
        <v>11833</v>
      </c>
    </row>
    <row r="4577" spans="2:16" ht="31.2" thickBot="1">
      <c r="B4577" s="13">
        <v>1397</v>
      </c>
      <c r="P4577" s="129" t="s">
        <v>11834</v>
      </c>
    </row>
    <row r="4578" spans="2:16" ht="31.2" thickBot="1">
      <c r="B4578" s="13">
        <v>1398</v>
      </c>
      <c r="P4578" s="129" t="s">
        <v>11835</v>
      </c>
    </row>
    <row r="4579" spans="2:16" ht="31.2" thickBot="1">
      <c r="B4579" s="13">
        <v>1399</v>
      </c>
      <c r="P4579" s="129" t="s">
        <v>11836</v>
      </c>
    </row>
    <row r="4580" spans="2:16" ht="51.6" thickBot="1">
      <c r="B4580" s="13">
        <v>1400</v>
      </c>
      <c r="P4580" s="129" t="s">
        <v>11837</v>
      </c>
    </row>
    <row r="4581" spans="2:16" ht="102.6" thickBot="1">
      <c r="B4581" s="13">
        <v>1401</v>
      </c>
      <c r="P4581" s="129" t="s">
        <v>11838</v>
      </c>
    </row>
    <row r="4582" spans="2:16" ht="82.2" thickBot="1">
      <c r="B4582" s="13">
        <v>1402</v>
      </c>
      <c r="P4582" s="129" t="s">
        <v>11839</v>
      </c>
    </row>
    <row r="4583" spans="2:16" ht="31.2" thickBot="1">
      <c r="B4583" s="13">
        <v>1403</v>
      </c>
      <c r="P4583" s="129" t="s">
        <v>10531</v>
      </c>
    </row>
    <row r="4584" spans="2:16" ht="41.4" thickBot="1">
      <c r="B4584" s="13">
        <v>1404</v>
      </c>
      <c r="P4584" s="129" t="s">
        <v>11840</v>
      </c>
    </row>
    <row r="4585" spans="2:16" ht="31.2" thickBot="1">
      <c r="B4585" s="13">
        <v>1405</v>
      </c>
      <c r="P4585" s="129" t="s">
        <v>11841</v>
      </c>
    </row>
    <row r="4586" spans="2:16" ht="143.4" thickBot="1">
      <c r="B4586" s="13">
        <v>1406</v>
      </c>
      <c r="P4586" s="129" t="s">
        <v>11842</v>
      </c>
    </row>
    <row r="4587" spans="2:16" ht="41.4" thickBot="1">
      <c r="B4587" s="13">
        <v>1407</v>
      </c>
      <c r="P4587" s="129" t="s">
        <v>11843</v>
      </c>
    </row>
    <row r="4588" spans="2:16" ht="41.4" thickBot="1">
      <c r="B4588" s="13">
        <v>1408</v>
      </c>
      <c r="P4588" s="129" t="s">
        <v>11844</v>
      </c>
    </row>
    <row r="4589" spans="2:16" ht="61.8" thickBot="1">
      <c r="B4589" s="13">
        <v>1409</v>
      </c>
      <c r="P4589" s="129" t="s">
        <v>11845</v>
      </c>
    </row>
    <row r="4590" spans="2:16" ht="51.6" thickBot="1">
      <c r="B4590" s="13">
        <v>1410</v>
      </c>
      <c r="P4590" s="129" t="s">
        <v>11846</v>
      </c>
    </row>
    <row r="4591" spans="2:16" ht="51.6" thickBot="1">
      <c r="B4591" s="13">
        <v>1411</v>
      </c>
      <c r="P4591" s="129" t="s">
        <v>11847</v>
      </c>
    </row>
    <row r="4592" spans="2:16" ht="41.4" thickBot="1">
      <c r="B4592" s="13">
        <v>1412</v>
      </c>
      <c r="P4592" s="129" t="s">
        <v>11848</v>
      </c>
    </row>
    <row r="4593" spans="2:16" ht="31.2" thickBot="1">
      <c r="B4593" s="13">
        <v>1413</v>
      </c>
      <c r="P4593" s="129" t="s">
        <v>11849</v>
      </c>
    </row>
    <row r="4594" spans="2:16" ht="41.4" thickBot="1">
      <c r="B4594" s="13">
        <v>1414</v>
      </c>
      <c r="P4594" s="129" t="s">
        <v>11850</v>
      </c>
    </row>
    <row r="4595" spans="2:16" ht="61.8" thickBot="1">
      <c r="B4595" s="13">
        <v>1415</v>
      </c>
      <c r="P4595" s="129" t="s">
        <v>11851</v>
      </c>
    </row>
    <row r="4596" spans="2:16" ht="31.2" thickBot="1">
      <c r="B4596" s="13">
        <v>1416</v>
      </c>
      <c r="P4596" s="129" t="s">
        <v>11852</v>
      </c>
    </row>
    <row r="4597" spans="2:16" ht="21" thickBot="1">
      <c r="B4597" s="13">
        <v>1417</v>
      </c>
      <c r="P4597" s="129" t="s">
        <v>11853</v>
      </c>
    </row>
    <row r="4598" spans="2:16" ht="61.8" thickBot="1">
      <c r="B4598" s="13">
        <v>1418</v>
      </c>
      <c r="P4598" s="129" t="s">
        <v>11854</v>
      </c>
    </row>
    <row r="4599" spans="2:16" ht="18.600000000000001" thickBot="1">
      <c r="B4599" s="13">
        <v>1419</v>
      </c>
      <c r="P4599" s="129" t="s">
        <v>10453</v>
      </c>
    </row>
    <row r="4600" spans="2:16" ht="82.2" thickBot="1">
      <c r="B4600" s="13">
        <v>1420</v>
      </c>
      <c r="P4600" s="129" t="s">
        <v>11855</v>
      </c>
    </row>
    <row r="4601" spans="2:16" ht="41.4" thickBot="1">
      <c r="B4601" s="13">
        <v>1421</v>
      </c>
      <c r="P4601" s="129" t="s">
        <v>11856</v>
      </c>
    </row>
    <row r="4602" spans="2:16" ht="61.8" thickBot="1">
      <c r="B4602" s="13">
        <v>1422</v>
      </c>
      <c r="P4602" s="129" t="s">
        <v>11857</v>
      </c>
    </row>
    <row r="4603" spans="2:16" ht="31.2" thickBot="1">
      <c r="B4603" s="13">
        <v>1423</v>
      </c>
      <c r="P4603" s="129" t="s">
        <v>11858</v>
      </c>
    </row>
    <row r="4604" spans="2:16" ht="21" thickBot="1">
      <c r="B4604" s="13">
        <v>1424</v>
      </c>
      <c r="P4604" s="129" t="s">
        <v>11859</v>
      </c>
    </row>
    <row r="4605" spans="2:16" ht="21" thickBot="1">
      <c r="B4605" s="13">
        <v>1425</v>
      </c>
      <c r="P4605" s="129" t="s">
        <v>11860</v>
      </c>
    </row>
    <row r="4606" spans="2:16" ht="21" thickBot="1">
      <c r="B4606" s="13">
        <v>1426</v>
      </c>
      <c r="P4606" s="129" t="s">
        <v>11861</v>
      </c>
    </row>
    <row r="4607" spans="2:16" ht="41.4" thickBot="1">
      <c r="B4607" s="13">
        <v>1427</v>
      </c>
      <c r="P4607" s="129" t="s">
        <v>11862</v>
      </c>
    </row>
    <row r="4608" spans="2:16" ht="92.4" thickBot="1">
      <c r="B4608" s="13">
        <v>1428</v>
      </c>
      <c r="P4608" s="129" t="s">
        <v>11863</v>
      </c>
    </row>
    <row r="4609" spans="2:16" ht="41.4" thickBot="1">
      <c r="B4609" s="13">
        <v>1429</v>
      </c>
      <c r="P4609" s="129" t="s">
        <v>11864</v>
      </c>
    </row>
    <row r="4610" spans="2:16" ht="31.2" thickBot="1">
      <c r="B4610" s="13">
        <v>1430</v>
      </c>
      <c r="P4610" s="129" t="s">
        <v>11865</v>
      </c>
    </row>
    <row r="4611" spans="2:16" ht="51.6" thickBot="1">
      <c r="B4611" s="13">
        <v>1431</v>
      </c>
      <c r="P4611" s="129" t="s">
        <v>11866</v>
      </c>
    </row>
    <row r="4612" spans="2:16" ht="31.2" thickBot="1">
      <c r="B4612" s="13">
        <v>1432</v>
      </c>
      <c r="P4612" s="129" t="s">
        <v>11867</v>
      </c>
    </row>
    <row r="4613" spans="2:16" ht="21" thickBot="1">
      <c r="B4613" s="13">
        <v>1433</v>
      </c>
      <c r="P4613" s="129" t="s">
        <v>11868</v>
      </c>
    </row>
    <row r="4614" spans="2:16" ht="21" thickBot="1">
      <c r="B4614" s="13">
        <v>1434</v>
      </c>
      <c r="P4614" s="129" t="s">
        <v>11869</v>
      </c>
    </row>
    <row r="4615" spans="2:16" ht="21" thickBot="1">
      <c r="B4615" s="13">
        <v>1435</v>
      </c>
      <c r="P4615" s="129" t="s">
        <v>11870</v>
      </c>
    </row>
    <row r="4616" spans="2:16" ht="21" thickBot="1">
      <c r="B4616" s="13">
        <v>1436</v>
      </c>
      <c r="P4616" s="129" t="s">
        <v>11871</v>
      </c>
    </row>
    <row r="4617" spans="2:16" ht="21" thickBot="1">
      <c r="B4617" s="13">
        <v>1437</v>
      </c>
      <c r="P4617" s="129" t="s">
        <v>11872</v>
      </c>
    </row>
    <row r="4618" spans="2:16" ht="21" thickBot="1">
      <c r="B4618" s="13">
        <v>1438</v>
      </c>
      <c r="P4618" s="129" t="s">
        <v>11873</v>
      </c>
    </row>
    <row r="4619" spans="2:16" ht="31.2" thickBot="1">
      <c r="B4619" s="13">
        <v>1439</v>
      </c>
      <c r="P4619" s="129" t="s">
        <v>11874</v>
      </c>
    </row>
    <row r="4620" spans="2:16" ht="21" thickBot="1">
      <c r="B4620" s="13">
        <v>1440</v>
      </c>
      <c r="P4620" s="129" t="s">
        <v>11875</v>
      </c>
    </row>
    <row r="4621" spans="2:16" ht="31.2" thickBot="1">
      <c r="B4621" s="13">
        <v>1441</v>
      </c>
      <c r="P4621" s="129" t="s">
        <v>11876</v>
      </c>
    </row>
    <row r="4622" spans="2:16" ht="41.4" thickBot="1">
      <c r="B4622" s="13">
        <v>1442</v>
      </c>
      <c r="P4622" s="129" t="s">
        <v>11877</v>
      </c>
    </row>
    <row r="4623" spans="2:16" ht="21" thickBot="1">
      <c r="B4623" s="13">
        <v>1443</v>
      </c>
      <c r="P4623" s="129" t="s">
        <v>11878</v>
      </c>
    </row>
    <row r="4624" spans="2:16" ht="31.2" thickBot="1">
      <c r="B4624" s="13">
        <v>1444</v>
      </c>
      <c r="P4624" s="129" t="s">
        <v>11879</v>
      </c>
    </row>
    <row r="4625" spans="2:16" ht="41.4" thickBot="1">
      <c r="B4625" s="13">
        <v>1445</v>
      </c>
      <c r="P4625" s="129" t="s">
        <v>11880</v>
      </c>
    </row>
    <row r="4626" spans="2:16" ht="31.2" thickBot="1">
      <c r="B4626" s="13">
        <v>1446</v>
      </c>
      <c r="P4626" s="129" t="s">
        <v>11881</v>
      </c>
    </row>
    <row r="4627" spans="2:16" ht="21" thickBot="1">
      <c r="B4627" s="13">
        <v>1447</v>
      </c>
      <c r="P4627" s="129" t="s">
        <v>11882</v>
      </c>
    </row>
    <row r="4628" spans="2:16" ht="21" thickBot="1">
      <c r="B4628" s="13">
        <v>1448</v>
      </c>
      <c r="P4628" s="129" t="s">
        <v>11883</v>
      </c>
    </row>
    <row r="4629" spans="2:16" ht="21" thickBot="1">
      <c r="B4629" s="13">
        <v>1449</v>
      </c>
      <c r="P4629" s="129" t="s">
        <v>11884</v>
      </c>
    </row>
    <row r="4630" spans="2:16" ht="31.2" thickBot="1">
      <c r="B4630" s="13">
        <v>1450</v>
      </c>
      <c r="P4630" s="129" t="s">
        <v>11885</v>
      </c>
    </row>
    <row r="4631" spans="2:16" ht="61.8" thickBot="1">
      <c r="B4631" s="13">
        <v>1451</v>
      </c>
      <c r="P4631" s="129" t="s">
        <v>11886</v>
      </c>
    </row>
    <row r="4632" spans="2:16" ht="41.4" thickBot="1">
      <c r="B4632" s="13">
        <v>1452</v>
      </c>
      <c r="P4632" s="129" t="s">
        <v>11887</v>
      </c>
    </row>
    <row r="4633" spans="2:16" ht="41.4" thickBot="1">
      <c r="B4633" s="13">
        <v>1453</v>
      </c>
      <c r="P4633" s="129" t="s">
        <v>11888</v>
      </c>
    </row>
    <row r="4634" spans="2:16" ht="31.2" thickBot="1">
      <c r="B4634" s="13">
        <v>1454</v>
      </c>
      <c r="P4634" s="129" t="s">
        <v>11889</v>
      </c>
    </row>
    <row r="4635" spans="2:16" ht="31.2" thickBot="1">
      <c r="B4635" s="13">
        <v>1455</v>
      </c>
      <c r="P4635" s="129" t="s">
        <v>11890</v>
      </c>
    </row>
    <row r="4636" spans="2:16" ht="31.2" thickBot="1">
      <c r="B4636" s="13">
        <v>1456</v>
      </c>
      <c r="P4636" s="129" t="s">
        <v>11891</v>
      </c>
    </row>
    <row r="4637" spans="2:16" ht="31.2" thickBot="1">
      <c r="B4637" s="13">
        <v>1457</v>
      </c>
      <c r="P4637" s="129" t="s">
        <v>11891</v>
      </c>
    </row>
    <row r="4638" spans="2:16" ht="51.6" thickBot="1">
      <c r="B4638" s="13">
        <v>1458</v>
      </c>
      <c r="P4638" s="129" t="s">
        <v>11892</v>
      </c>
    </row>
    <row r="4639" spans="2:16" ht="72" thickBot="1">
      <c r="B4639" s="13">
        <v>1459</v>
      </c>
      <c r="P4639" s="129" t="s">
        <v>11893</v>
      </c>
    </row>
    <row r="4640" spans="2:16" ht="31.2" thickBot="1">
      <c r="B4640" s="13">
        <v>1460</v>
      </c>
      <c r="P4640" s="129" t="s">
        <v>11894</v>
      </c>
    </row>
    <row r="4641" spans="2:16" ht="31.2" thickBot="1">
      <c r="B4641" s="13">
        <v>1461</v>
      </c>
      <c r="P4641" s="129" t="s">
        <v>11895</v>
      </c>
    </row>
    <row r="4642" spans="2:16" ht="51.6" thickBot="1">
      <c r="B4642" s="13">
        <v>1462</v>
      </c>
      <c r="P4642" s="129" t="s">
        <v>11896</v>
      </c>
    </row>
    <row r="4643" spans="2:16" ht="41.4" thickBot="1">
      <c r="B4643" s="13">
        <v>1463</v>
      </c>
      <c r="P4643" s="129" t="s">
        <v>11897</v>
      </c>
    </row>
    <row r="4644" spans="2:16" ht="21" thickBot="1">
      <c r="B4644" s="13">
        <v>1464</v>
      </c>
      <c r="P4644" s="129" t="s">
        <v>11898</v>
      </c>
    </row>
    <row r="4645" spans="2:16" ht="18.600000000000001" thickBot="1">
      <c r="B4645" s="13">
        <v>1465</v>
      </c>
      <c r="P4645" s="129" t="s">
        <v>11899</v>
      </c>
    </row>
    <row r="4646" spans="2:16" ht="18.600000000000001" thickBot="1">
      <c r="B4646" s="13">
        <v>1466</v>
      </c>
      <c r="P4646" s="129" t="s">
        <v>10833</v>
      </c>
    </row>
    <row r="4647" spans="2:16" ht="18.600000000000001" thickBot="1">
      <c r="B4647" s="13">
        <v>1467</v>
      </c>
      <c r="P4647" s="129" t="s">
        <v>11900</v>
      </c>
    </row>
    <row r="4648" spans="2:16" ht="51.6" thickBot="1">
      <c r="B4648" s="13">
        <v>1468</v>
      </c>
      <c r="P4648" s="129" t="s">
        <v>11901</v>
      </c>
    </row>
    <row r="4649" spans="2:16" ht="51.6" thickBot="1">
      <c r="B4649" s="13">
        <v>1469</v>
      </c>
      <c r="P4649" s="129" t="s">
        <v>11902</v>
      </c>
    </row>
    <row r="4650" spans="2:16" ht="21" thickBot="1">
      <c r="B4650" s="13">
        <v>1470</v>
      </c>
      <c r="P4650" s="129" t="s">
        <v>11903</v>
      </c>
    </row>
    <row r="4651" spans="2:16" ht="61.8" thickBot="1">
      <c r="B4651" s="13">
        <v>1471</v>
      </c>
      <c r="P4651" s="129" t="s">
        <v>11904</v>
      </c>
    </row>
    <row r="4652" spans="2:16" ht="51.6" thickBot="1">
      <c r="B4652" s="13">
        <v>1472</v>
      </c>
      <c r="P4652" s="129" t="s">
        <v>11905</v>
      </c>
    </row>
    <row r="4653" spans="2:16" ht="51.6" thickBot="1">
      <c r="B4653" s="13">
        <v>1473</v>
      </c>
      <c r="P4653" s="129" t="s">
        <v>11906</v>
      </c>
    </row>
    <row r="4654" spans="2:16" ht="21" thickBot="1">
      <c r="B4654" s="13">
        <v>1474</v>
      </c>
      <c r="P4654" s="129" t="s">
        <v>11907</v>
      </c>
    </row>
    <row r="4655" spans="2:16" ht="61.8" thickBot="1">
      <c r="B4655" s="13">
        <v>1475</v>
      </c>
      <c r="P4655" s="129" t="s">
        <v>11908</v>
      </c>
    </row>
    <row r="4656" spans="2:16" ht="18.600000000000001" thickBot="1">
      <c r="B4656" s="13">
        <v>1476</v>
      </c>
      <c r="P4656" s="129" t="s">
        <v>11909</v>
      </c>
    </row>
    <row r="4657" spans="2:16" ht="21" thickBot="1">
      <c r="B4657" s="13">
        <v>1477</v>
      </c>
      <c r="P4657" s="129" t="s">
        <v>11910</v>
      </c>
    </row>
    <row r="4658" spans="2:16" ht="18.600000000000001" thickBot="1">
      <c r="B4658" s="13">
        <v>1478</v>
      </c>
      <c r="P4658" s="129" t="s">
        <v>11911</v>
      </c>
    </row>
    <row r="4659" spans="2:16" ht="21" thickBot="1">
      <c r="B4659" s="13">
        <v>1479</v>
      </c>
      <c r="P4659" s="129" t="s">
        <v>11912</v>
      </c>
    </row>
    <row r="4660" spans="2:16" ht="18.600000000000001" thickBot="1">
      <c r="B4660" s="13">
        <v>1480</v>
      </c>
      <c r="P4660" s="129" t="s">
        <v>11913</v>
      </c>
    </row>
    <row r="4661" spans="2:16" ht="18.600000000000001" thickBot="1">
      <c r="B4661" s="13">
        <v>1481</v>
      </c>
      <c r="P4661" s="129" t="s">
        <v>11914</v>
      </c>
    </row>
    <row r="4662" spans="2:16" ht="21" thickBot="1">
      <c r="B4662" s="13">
        <v>1482</v>
      </c>
      <c r="P4662" s="129" t="s">
        <v>11915</v>
      </c>
    </row>
    <row r="4663" spans="2:16" ht="21" thickBot="1">
      <c r="B4663" s="13">
        <v>1483</v>
      </c>
      <c r="P4663" s="129" t="s">
        <v>11916</v>
      </c>
    </row>
    <row r="4664" spans="2:16" ht="31.2" thickBot="1">
      <c r="B4664" s="13">
        <v>1484</v>
      </c>
      <c r="P4664" s="129" t="s">
        <v>11917</v>
      </c>
    </row>
    <row r="4665" spans="2:16" ht="41.4" thickBot="1">
      <c r="B4665" s="13">
        <v>1485</v>
      </c>
      <c r="P4665" s="129" t="s">
        <v>11918</v>
      </c>
    </row>
    <row r="4666" spans="2:16" ht="61.8" thickBot="1">
      <c r="B4666" s="13">
        <v>1486</v>
      </c>
      <c r="P4666" s="129" t="s">
        <v>11919</v>
      </c>
    </row>
    <row r="4667" spans="2:16" ht="31.2" thickBot="1">
      <c r="B4667" s="13">
        <v>1487</v>
      </c>
      <c r="P4667" s="129" t="s">
        <v>11920</v>
      </c>
    </row>
    <row r="4668" spans="2:16" ht="21" thickBot="1">
      <c r="B4668" s="13">
        <v>1488</v>
      </c>
      <c r="P4668" s="129" t="s">
        <v>11921</v>
      </c>
    </row>
    <row r="4669" spans="2:16" ht="31.2" thickBot="1">
      <c r="B4669" s="13">
        <v>1489</v>
      </c>
      <c r="P4669" s="129" t="s">
        <v>11922</v>
      </c>
    </row>
    <row r="4670" spans="2:16" ht="61.8" thickBot="1">
      <c r="B4670" s="13">
        <v>1490</v>
      </c>
      <c r="P4670" s="129" t="s">
        <v>11923</v>
      </c>
    </row>
    <row r="4671" spans="2:16" ht="51.6" thickBot="1">
      <c r="B4671" s="13">
        <v>1491</v>
      </c>
      <c r="P4671" s="129" t="s">
        <v>11924</v>
      </c>
    </row>
    <row r="4672" spans="2:16" ht="21" thickBot="1">
      <c r="B4672" s="13">
        <v>1492</v>
      </c>
      <c r="P4672" s="129" t="s">
        <v>11925</v>
      </c>
    </row>
    <row r="4673" spans="2:16" ht="18.600000000000001" thickBot="1">
      <c r="B4673" s="13">
        <v>1493</v>
      </c>
      <c r="P4673" s="129" t="s">
        <v>11926</v>
      </c>
    </row>
    <row r="4674" spans="2:16" ht="18.600000000000001" thickBot="1">
      <c r="B4674" s="13">
        <v>1494</v>
      </c>
      <c r="P4674" s="129" t="s">
        <v>11927</v>
      </c>
    </row>
    <row r="4675" spans="2:16" ht="31.2" thickBot="1">
      <c r="B4675" s="13">
        <v>1495</v>
      </c>
      <c r="P4675" s="129" t="s">
        <v>11928</v>
      </c>
    </row>
    <row r="4676" spans="2:16" ht="18.600000000000001" thickBot="1">
      <c r="B4676" s="13">
        <v>1496</v>
      </c>
      <c r="P4676" s="129" t="s">
        <v>11929</v>
      </c>
    </row>
    <row r="4677" spans="2:16" ht="82.2" thickBot="1">
      <c r="B4677" s="13">
        <v>1497</v>
      </c>
      <c r="P4677" s="129" t="s">
        <v>11930</v>
      </c>
    </row>
    <row r="4678" spans="2:16" ht="31.2" thickBot="1">
      <c r="B4678" s="13">
        <v>1498</v>
      </c>
      <c r="P4678" s="129" t="s">
        <v>11931</v>
      </c>
    </row>
    <row r="4679" spans="2:16" ht="21" thickBot="1">
      <c r="B4679" s="13">
        <v>1499</v>
      </c>
      <c r="P4679" s="129" t="s">
        <v>11932</v>
      </c>
    </row>
    <row r="4680" spans="2:16" ht="41.4" thickBot="1">
      <c r="B4680" s="13">
        <v>1500</v>
      </c>
      <c r="P4680" s="129" t="s">
        <v>11933</v>
      </c>
    </row>
    <row r="4681" spans="2:16" ht="18.600000000000001" thickBot="1">
      <c r="B4681" s="13">
        <v>1501</v>
      </c>
      <c r="P4681" s="129" t="s">
        <v>11934</v>
      </c>
    </row>
    <row r="4682" spans="2:16" ht="18.600000000000001" thickBot="1">
      <c r="B4682" s="13">
        <v>1502</v>
      </c>
      <c r="P4682" s="129" t="s">
        <v>11935</v>
      </c>
    </row>
    <row r="4683" spans="2:16" ht="21" thickBot="1">
      <c r="B4683" s="13">
        <v>1503</v>
      </c>
      <c r="P4683" s="129" t="s">
        <v>11936</v>
      </c>
    </row>
    <row r="4684" spans="2:16" ht="31.2" thickBot="1">
      <c r="B4684" s="13">
        <v>1504</v>
      </c>
      <c r="P4684" s="129" t="s">
        <v>11937</v>
      </c>
    </row>
    <row r="4685" spans="2:16" ht="31.2" thickBot="1">
      <c r="B4685" s="13">
        <v>1505</v>
      </c>
      <c r="P4685" s="129" t="s">
        <v>11938</v>
      </c>
    </row>
    <row r="4686" spans="2:16" ht="41.4" thickBot="1">
      <c r="B4686" s="13">
        <v>1506</v>
      </c>
      <c r="P4686" s="129" t="s">
        <v>11939</v>
      </c>
    </row>
    <row r="4687" spans="2:16" ht="21" thickBot="1">
      <c r="B4687" s="13">
        <v>1507</v>
      </c>
      <c r="P4687" s="129" t="s">
        <v>11940</v>
      </c>
    </row>
    <row r="4688" spans="2:16" ht="61.8" thickBot="1">
      <c r="B4688" s="13">
        <v>1508</v>
      </c>
      <c r="P4688" s="129" t="s">
        <v>11941</v>
      </c>
    </row>
    <row r="4689" spans="2:16" ht="41.4" thickBot="1">
      <c r="B4689" s="13">
        <v>1509</v>
      </c>
      <c r="P4689" s="129" t="s">
        <v>11942</v>
      </c>
    </row>
    <row r="4690" spans="2:16" ht="61.8" thickBot="1">
      <c r="B4690" s="13">
        <v>1510</v>
      </c>
      <c r="P4690" s="129" t="s">
        <v>11943</v>
      </c>
    </row>
    <row r="4691" spans="2:16" ht="61.8" thickBot="1">
      <c r="B4691" s="13">
        <v>1511</v>
      </c>
      <c r="P4691" s="129" t="s">
        <v>11944</v>
      </c>
    </row>
    <row r="4692" spans="2:16" ht="51.6" thickBot="1">
      <c r="B4692" s="13">
        <v>1512</v>
      </c>
      <c r="P4692" s="129" t="s">
        <v>11945</v>
      </c>
    </row>
    <row r="4693" spans="2:16" ht="41.4" thickBot="1">
      <c r="B4693" s="13">
        <v>1513</v>
      </c>
      <c r="P4693" s="129" t="s">
        <v>11946</v>
      </c>
    </row>
    <row r="4694" spans="2:16" ht="72" thickBot="1">
      <c r="B4694" s="13">
        <v>1514</v>
      </c>
      <c r="P4694" s="129" t="s">
        <v>11947</v>
      </c>
    </row>
    <row r="4695" spans="2:16" ht="21" thickBot="1">
      <c r="B4695" s="13">
        <v>1515</v>
      </c>
      <c r="P4695" s="129" t="s">
        <v>10530</v>
      </c>
    </row>
    <row r="4696" spans="2:16" ht="31.2" thickBot="1">
      <c r="B4696" s="13">
        <v>1516</v>
      </c>
      <c r="P4696" s="129" t="s">
        <v>11948</v>
      </c>
    </row>
    <row r="4697" spans="2:16" ht="41.4" thickBot="1">
      <c r="B4697" s="13">
        <v>1517</v>
      </c>
      <c r="P4697" s="129" t="s">
        <v>11949</v>
      </c>
    </row>
    <row r="4698" spans="2:16" ht="51.6" thickBot="1">
      <c r="B4698" s="13">
        <v>1518</v>
      </c>
      <c r="P4698" s="129" t="s">
        <v>11950</v>
      </c>
    </row>
    <row r="4699" spans="2:16" ht="21" thickBot="1">
      <c r="B4699" s="13">
        <v>1519</v>
      </c>
      <c r="P4699" s="129" t="s">
        <v>11951</v>
      </c>
    </row>
    <row r="4700" spans="2:16" ht="31.2" thickBot="1">
      <c r="B4700" s="13">
        <v>1520</v>
      </c>
      <c r="P4700" s="129" t="s">
        <v>11952</v>
      </c>
    </row>
    <row r="4701" spans="2:16" ht="31.2" thickBot="1">
      <c r="B4701" s="13">
        <v>1521</v>
      </c>
      <c r="P4701" s="129" t="s">
        <v>11953</v>
      </c>
    </row>
    <row r="4702" spans="2:16" ht="18.600000000000001" thickBot="1">
      <c r="B4702" s="13">
        <v>1522</v>
      </c>
      <c r="P4702" s="129" t="s">
        <v>10454</v>
      </c>
    </row>
    <row r="4703" spans="2:16" ht="21" thickBot="1">
      <c r="B4703" s="13">
        <v>1523</v>
      </c>
      <c r="P4703" s="129" t="s">
        <v>11954</v>
      </c>
    </row>
    <row r="4704" spans="2:16" ht="21" thickBot="1">
      <c r="B4704" s="13">
        <v>1524</v>
      </c>
      <c r="P4704" s="129" t="s">
        <v>11955</v>
      </c>
    </row>
    <row r="4705" spans="2:16" ht="41.4" thickBot="1">
      <c r="B4705" s="13">
        <v>1525</v>
      </c>
      <c r="P4705" s="129" t="s">
        <v>11956</v>
      </c>
    </row>
    <row r="4706" spans="2:16" ht="41.4" thickBot="1">
      <c r="B4706" s="13">
        <v>1526</v>
      </c>
      <c r="P4706" s="129" t="s">
        <v>11957</v>
      </c>
    </row>
    <row r="4707" spans="2:16" ht="41.4" thickBot="1">
      <c r="B4707" s="13">
        <v>1527</v>
      </c>
      <c r="P4707" s="129" t="s">
        <v>11958</v>
      </c>
    </row>
    <row r="4708" spans="2:16" ht="51.6" thickBot="1">
      <c r="B4708" s="13">
        <v>1528</v>
      </c>
      <c r="P4708" s="129" t="s">
        <v>11959</v>
      </c>
    </row>
    <row r="4709" spans="2:16" ht="61.8" thickBot="1">
      <c r="B4709" s="13">
        <v>1529</v>
      </c>
      <c r="P4709" s="129" t="s">
        <v>11960</v>
      </c>
    </row>
    <row r="4710" spans="2:16" ht="31.2" thickBot="1">
      <c r="B4710" s="13">
        <v>1530</v>
      </c>
      <c r="P4710" s="129" t="s">
        <v>11961</v>
      </c>
    </row>
    <row r="4711" spans="2:16" ht="51.6" thickBot="1">
      <c r="B4711" s="13">
        <v>1531</v>
      </c>
      <c r="P4711" s="129" t="s">
        <v>11962</v>
      </c>
    </row>
    <row r="4712" spans="2:16" ht="21" thickBot="1">
      <c r="B4712" s="13">
        <v>1532</v>
      </c>
      <c r="P4712" s="129" t="s">
        <v>11963</v>
      </c>
    </row>
    <row r="4713" spans="2:16" ht="18.600000000000001" thickBot="1">
      <c r="B4713" s="13">
        <v>1533</v>
      </c>
      <c r="P4713" s="129" t="s">
        <v>11964</v>
      </c>
    </row>
    <row r="4714" spans="2:16" ht="31.2" thickBot="1">
      <c r="B4714" s="13">
        <v>1534</v>
      </c>
      <c r="P4714" s="129" t="s">
        <v>11965</v>
      </c>
    </row>
    <row r="4715" spans="2:16" ht="51.6" thickBot="1">
      <c r="B4715" s="13">
        <v>1535</v>
      </c>
      <c r="P4715" s="129" t="s">
        <v>11966</v>
      </c>
    </row>
    <row r="4716" spans="2:16" ht="21" thickBot="1">
      <c r="B4716" s="13">
        <v>1536</v>
      </c>
      <c r="P4716" s="129" t="s">
        <v>11967</v>
      </c>
    </row>
    <row r="4717" spans="2:16" ht="21" thickBot="1">
      <c r="B4717" s="13">
        <v>1537</v>
      </c>
      <c r="P4717" s="129" t="s">
        <v>11968</v>
      </c>
    </row>
    <row r="4718" spans="2:16" ht="41.4" thickBot="1">
      <c r="B4718" s="13">
        <v>1538</v>
      </c>
      <c r="P4718" s="129" t="s">
        <v>11969</v>
      </c>
    </row>
    <row r="4719" spans="2:16" ht="41.4" thickBot="1">
      <c r="B4719" s="13">
        <v>1539</v>
      </c>
      <c r="P4719" s="129" t="s">
        <v>11970</v>
      </c>
    </row>
    <row r="4720" spans="2:16" ht="41.4" thickBot="1">
      <c r="B4720" s="13">
        <v>1540</v>
      </c>
      <c r="P4720" s="129" t="s">
        <v>11971</v>
      </c>
    </row>
    <row r="4721" spans="2:16" ht="21" thickBot="1">
      <c r="B4721" s="13">
        <v>1541</v>
      </c>
      <c r="P4721" s="129" t="s">
        <v>11972</v>
      </c>
    </row>
    <row r="4722" spans="2:16" ht="21" thickBot="1">
      <c r="B4722" s="13">
        <v>1542</v>
      </c>
      <c r="P4722" s="129" t="s">
        <v>11973</v>
      </c>
    </row>
    <row r="4723" spans="2:16" ht="21" thickBot="1">
      <c r="B4723" s="13">
        <v>1543</v>
      </c>
      <c r="P4723" s="129" t="s">
        <v>11974</v>
      </c>
    </row>
    <row r="4724" spans="2:16" ht="31.2" thickBot="1">
      <c r="B4724" s="13">
        <v>1544</v>
      </c>
      <c r="P4724" s="129" t="s">
        <v>11975</v>
      </c>
    </row>
    <row r="4725" spans="2:16" ht="31.2" thickBot="1">
      <c r="B4725" s="13">
        <v>1545</v>
      </c>
      <c r="P4725" s="129" t="s">
        <v>11976</v>
      </c>
    </row>
    <row r="4726" spans="2:16" ht="41.4" thickBot="1">
      <c r="B4726" s="13">
        <v>1546</v>
      </c>
      <c r="P4726" s="129" t="s">
        <v>11977</v>
      </c>
    </row>
    <row r="4727" spans="2:16" ht="21" thickBot="1">
      <c r="B4727" s="13">
        <v>1547</v>
      </c>
      <c r="P4727" s="129" t="s">
        <v>11978</v>
      </c>
    </row>
    <row r="4728" spans="2:16" ht="31.2" thickBot="1">
      <c r="B4728" s="13">
        <v>1548</v>
      </c>
      <c r="P4728" s="129" t="s">
        <v>11979</v>
      </c>
    </row>
    <row r="4729" spans="2:16" ht="21" thickBot="1">
      <c r="B4729" s="13">
        <v>1549</v>
      </c>
      <c r="P4729" s="129" t="s">
        <v>11980</v>
      </c>
    </row>
    <row r="4730" spans="2:16" ht="92.4" thickBot="1">
      <c r="B4730" s="13">
        <v>1550</v>
      </c>
      <c r="P4730" s="129" t="s">
        <v>11981</v>
      </c>
    </row>
    <row r="4731" spans="2:16" ht="21" thickBot="1">
      <c r="B4731" s="13">
        <v>1551</v>
      </c>
      <c r="P4731" s="129" t="s">
        <v>11982</v>
      </c>
    </row>
    <row r="4732" spans="2:16" ht="41.4" thickBot="1">
      <c r="B4732" s="13">
        <v>1552</v>
      </c>
      <c r="P4732" s="129" t="s">
        <v>11983</v>
      </c>
    </row>
    <row r="4733" spans="2:16" ht="51.6" thickBot="1">
      <c r="B4733" s="13">
        <v>1553</v>
      </c>
      <c r="P4733" s="129" t="s">
        <v>11984</v>
      </c>
    </row>
    <row r="4734" spans="2:16" ht="41.4" thickBot="1">
      <c r="B4734" s="13">
        <v>1554</v>
      </c>
      <c r="P4734" s="129" t="s">
        <v>11985</v>
      </c>
    </row>
    <row r="4735" spans="2:16" ht="21" thickBot="1">
      <c r="B4735" s="13">
        <v>1555</v>
      </c>
      <c r="P4735" s="129" t="s">
        <v>11986</v>
      </c>
    </row>
    <row r="4736" spans="2:16" ht="21" thickBot="1">
      <c r="B4736" s="13">
        <v>1556</v>
      </c>
      <c r="P4736" s="129" t="s">
        <v>11987</v>
      </c>
    </row>
    <row r="4737" spans="2:16" ht="18.600000000000001" thickBot="1">
      <c r="B4737" s="13">
        <v>1557</v>
      </c>
      <c r="P4737" s="129" t="s">
        <v>11988</v>
      </c>
    </row>
    <row r="4738" spans="2:16" ht="61.8" thickBot="1">
      <c r="B4738" s="13">
        <v>1558</v>
      </c>
      <c r="P4738" s="129" t="s">
        <v>11989</v>
      </c>
    </row>
    <row r="4739" spans="2:16" ht="61.8" thickBot="1">
      <c r="B4739" s="13">
        <v>1559</v>
      </c>
      <c r="P4739" s="129" t="s">
        <v>10509</v>
      </c>
    </row>
    <row r="4740" spans="2:16" ht="61.8" thickBot="1">
      <c r="B4740" s="13">
        <v>1560</v>
      </c>
      <c r="P4740" s="129" t="s">
        <v>11990</v>
      </c>
    </row>
    <row r="4741" spans="2:16" ht="31.2" thickBot="1">
      <c r="B4741" s="13">
        <v>1561</v>
      </c>
      <c r="P4741" s="129" t="s">
        <v>11991</v>
      </c>
    </row>
    <row r="4742" spans="2:16" ht="51.6" thickBot="1">
      <c r="B4742" s="13">
        <v>1562</v>
      </c>
      <c r="P4742" s="129" t="s">
        <v>11992</v>
      </c>
    </row>
    <row r="4743" spans="2:16" ht="51.6" thickBot="1">
      <c r="B4743" s="13">
        <v>1563</v>
      </c>
      <c r="P4743" s="129" t="s">
        <v>11993</v>
      </c>
    </row>
    <row r="4744" spans="2:16" ht="51.6" thickBot="1">
      <c r="B4744" s="13">
        <v>1564</v>
      </c>
      <c r="P4744" s="129" t="s">
        <v>11994</v>
      </c>
    </row>
    <row r="4745" spans="2:16" ht="31.2" thickBot="1">
      <c r="B4745" s="13">
        <v>1565</v>
      </c>
      <c r="P4745" s="129" t="s">
        <v>11995</v>
      </c>
    </row>
    <row r="4746" spans="2:16" ht="31.2" thickBot="1">
      <c r="B4746" s="13">
        <v>1566</v>
      </c>
      <c r="P4746" s="129" t="s">
        <v>11996</v>
      </c>
    </row>
    <row r="4747" spans="2:16" ht="21" thickBot="1">
      <c r="B4747" s="13">
        <v>1567</v>
      </c>
      <c r="P4747" s="129" t="s">
        <v>11997</v>
      </c>
    </row>
    <row r="4748" spans="2:16" ht="31.2" thickBot="1">
      <c r="B4748" s="13">
        <v>1568</v>
      </c>
      <c r="P4748" s="129" t="s">
        <v>11998</v>
      </c>
    </row>
    <row r="4749" spans="2:16" ht="41.4" thickBot="1">
      <c r="B4749" s="13">
        <v>1569</v>
      </c>
      <c r="P4749" s="129" t="s">
        <v>11999</v>
      </c>
    </row>
    <row r="4750" spans="2:16" ht="51.6" thickBot="1">
      <c r="B4750" s="13">
        <v>1570</v>
      </c>
      <c r="P4750" s="129" t="s">
        <v>12000</v>
      </c>
    </row>
    <row r="4751" spans="2:16" ht="41.4" thickBot="1">
      <c r="B4751" s="13">
        <v>1571</v>
      </c>
      <c r="P4751" s="129" t="s">
        <v>12001</v>
      </c>
    </row>
    <row r="4752" spans="2:16" ht="51.6" thickBot="1">
      <c r="B4752" s="13">
        <v>1572</v>
      </c>
      <c r="P4752" s="129" t="s">
        <v>12002</v>
      </c>
    </row>
    <row r="4753" spans="2:16" ht="51.6" thickBot="1">
      <c r="B4753" s="13">
        <v>1573</v>
      </c>
      <c r="P4753" s="129" t="s">
        <v>12003</v>
      </c>
    </row>
    <row r="4754" spans="2:16" ht="61.8" thickBot="1">
      <c r="B4754" s="13">
        <v>1574</v>
      </c>
      <c r="P4754" s="129" t="s">
        <v>12004</v>
      </c>
    </row>
    <row r="4755" spans="2:16" ht="31.2" thickBot="1">
      <c r="B4755" s="13">
        <v>1575</v>
      </c>
      <c r="P4755" s="129" t="s">
        <v>12005</v>
      </c>
    </row>
    <row r="4756" spans="2:16" ht="41.4" thickBot="1">
      <c r="B4756" s="13">
        <v>1576</v>
      </c>
      <c r="P4756" s="129" t="s">
        <v>12006</v>
      </c>
    </row>
    <row r="4757" spans="2:16" ht="41.4" thickBot="1">
      <c r="B4757" s="13">
        <v>1577</v>
      </c>
      <c r="P4757" s="129" t="s">
        <v>12007</v>
      </c>
    </row>
    <row r="4758" spans="2:16" ht="21" thickBot="1">
      <c r="B4758" s="13">
        <v>1578</v>
      </c>
      <c r="P4758" s="129" t="s">
        <v>12008</v>
      </c>
    </row>
    <row r="4759" spans="2:16" ht="21" thickBot="1">
      <c r="B4759" s="13">
        <v>1579</v>
      </c>
      <c r="P4759" s="129" t="s">
        <v>12009</v>
      </c>
    </row>
    <row r="4760" spans="2:16" ht="21" thickBot="1">
      <c r="B4760" s="13">
        <v>1580</v>
      </c>
      <c r="P4760" s="129" t="s">
        <v>12010</v>
      </c>
    </row>
    <row r="4761" spans="2:16" ht="21" thickBot="1">
      <c r="B4761" s="13">
        <v>1581</v>
      </c>
      <c r="P4761" s="129" t="s">
        <v>12011</v>
      </c>
    </row>
    <row r="4762" spans="2:16" ht="61.8" thickBot="1">
      <c r="B4762" s="13">
        <v>1582</v>
      </c>
      <c r="P4762" s="129" t="s">
        <v>12012</v>
      </c>
    </row>
    <row r="4763" spans="2:16" ht="21" thickBot="1">
      <c r="B4763" s="13">
        <v>1583</v>
      </c>
      <c r="P4763" s="129" t="s">
        <v>12013</v>
      </c>
    </row>
    <row r="4764" spans="2:16" ht="61.8" thickBot="1">
      <c r="B4764" s="13">
        <v>1584</v>
      </c>
      <c r="P4764" s="129" t="s">
        <v>12014</v>
      </c>
    </row>
    <row r="4765" spans="2:16" ht="41.4" thickBot="1">
      <c r="B4765" s="13">
        <v>1585</v>
      </c>
      <c r="P4765" s="129" t="s">
        <v>12015</v>
      </c>
    </row>
    <row r="4766" spans="2:16" ht="41.4" thickBot="1">
      <c r="B4766" s="13">
        <v>1586</v>
      </c>
      <c r="P4766" s="129" t="s">
        <v>12016</v>
      </c>
    </row>
    <row r="4767" spans="2:16" ht="31.2" thickBot="1">
      <c r="B4767" s="13">
        <v>1587</v>
      </c>
      <c r="P4767" s="129" t="s">
        <v>12017</v>
      </c>
    </row>
    <row r="4768" spans="2:16" ht="21" thickBot="1">
      <c r="B4768" s="13">
        <v>1588</v>
      </c>
      <c r="P4768" s="129" t="s">
        <v>12018</v>
      </c>
    </row>
    <row r="4769" spans="2:16" ht="21" thickBot="1">
      <c r="B4769" s="13">
        <v>1589</v>
      </c>
      <c r="P4769" s="129" t="s">
        <v>12019</v>
      </c>
    </row>
    <row r="4770" spans="2:16" ht="31.2" thickBot="1">
      <c r="B4770" s="13">
        <v>1590</v>
      </c>
      <c r="P4770" s="129" t="s">
        <v>12020</v>
      </c>
    </row>
    <row r="4771" spans="2:16" ht="31.2" thickBot="1">
      <c r="B4771" s="13">
        <v>1591</v>
      </c>
      <c r="P4771" s="129" t="s">
        <v>12021</v>
      </c>
    </row>
    <row r="4772" spans="2:16" ht="21" thickBot="1">
      <c r="B4772" s="13">
        <v>1592</v>
      </c>
      <c r="P4772" s="129" t="s">
        <v>12022</v>
      </c>
    </row>
    <row r="4773" spans="2:16" ht="51.6" thickBot="1">
      <c r="B4773" s="13">
        <v>1593</v>
      </c>
      <c r="P4773" s="129" t="s">
        <v>12023</v>
      </c>
    </row>
    <row r="4774" spans="2:16" ht="51.6" thickBot="1">
      <c r="B4774" s="13">
        <v>1594</v>
      </c>
      <c r="P4774" s="129" t="s">
        <v>12024</v>
      </c>
    </row>
    <row r="4775" spans="2:16" ht="31.2" thickBot="1">
      <c r="B4775" s="13">
        <v>1595</v>
      </c>
      <c r="P4775" s="129" t="s">
        <v>12025</v>
      </c>
    </row>
    <row r="4776" spans="2:16" ht="21" thickBot="1">
      <c r="B4776" s="13">
        <v>1596</v>
      </c>
      <c r="P4776" s="129" t="s">
        <v>12026</v>
      </c>
    </row>
    <row r="4777" spans="2:16" ht="18.600000000000001" thickBot="1">
      <c r="B4777" s="13">
        <v>1597</v>
      </c>
      <c r="P4777" s="129" t="s">
        <v>12027</v>
      </c>
    </row>
    <row r="4778" spans="2:16" ht="31.2" thickBot="1">
      <c r="B4778" s="13">
        <v>1598</v>
      </c>
      <c r="P4778" s="129" t="s">
        <v>12028</v>
      </c>
    </row>
    <row r="4779" spans="2:16" ht="18.600000000000001" thickBot="1">
      <c r="B4779" s="13">
        <v>1599</v>
      </c>
      <c r="P4779" s="129" t="s">
        <v>12029</v>
      </c>
    </row>
    <row r="4780" spans="2:16" ht="41.4" thickBot="1">
      <c r="B4780" s="13">
        <v>1600</v>
      </c>
      <c r="P4780" s="129" t="s">
        <v>12030</v>
      </c>
    </row>
    <row r="4781" spans="2:16" ht="21" thickBot="1">
      <c r="B4781" s="13">
        <v>1601</v>
      </c>
      <c r="P4781" s="129" t="s">
        <v>12031</v>
      </c>
    </row>
    <row r="4782" spans="2:16" ht="41.4" thickBot="1">
      <c r="B4782" s="13">
        <v>1602</v>
      </c>
      <c r="P4782" s="129" t="s">
        <v>12032</v>
      </c>
    </row>
    <row r="4783" spans="2:16" ht="72" thickBot="1">
      <c r="B4783" s="13">
        <v>1603</v>
      </c>
      <c r="P4783" s="129" t="s">
        <v>12033</v>
      </c>
    </row>
    <row r="4784" spans="2:16" ht="31.2" thickBot="1">
      <c r="B4784" s="13">
        <v>1604</v>
      </c>
      <c r="P4784" s="129" t="s">
        <v>12034</v>
      </c>
    </row>
    <row r="4785" spans="2:16" ht="31.2" thickBot="1">
      <c r="B4785" s="13">
        <v>1605</v>
      </c>
      <c r="P4785" s="129" t="s">
        <v>12035</v>
      </c>
    </row>
    <row r="4786" spans="2:16" ht="21" thickBot="1">
      <c r="B4786" s="13">
        <v>1606</v>
      </c>
      <c r="P4786" s="129" t="s">
        <v>12036</v>
      </c>
    </row>
    <row r="4787" spans="2:16" ht="31.2" thickBot="1">
      <c r="B4787" s="13">
        <v>1607</v>
      </c>
      <c r="P4787" s="129" t="s">
        <v>12037</v>
      </c>
    </row>
    <row r="4788" spans="2:16" ht="31.2" thickBot="1">
      <c r="B4788" s="13">
        <v>1608</v>
      </c>
      <c r="P4788" s="129" t="s">
        <v>12038</v>
      </c>
    </row>
    <row r="4789" spans="2:16" ht="21" thickBot="1">
      <c r="B4789" s="13">
        <v>1609</v>
      </c>
      <c r="P4789" s="129" t="s">
        <v>12039</v>
      </c>
    </row>
    <row r="4790" spans="2:16" ht="51.6" thickBot="1">
      <c r="B4790" s="13">
        <v>1610</v>
      </c>
      <c r="P4790" s="129" t="s">
        <v>12040</v>
      </c>
    </row>
    <row r="4791" spans="2:16" ht="61.8" thickBot="1">
      <c r="B4791" s="13">
        <v>1611</v>
      </c>
      <c r="P4791" s="129" t="s">
        <v>12041</v>
      </c>
    </row>
    <row r="4792" spans="2:16" ht="41.4" thickBot="1">
      <c r="B4792" s="13">
        <v>1612</v>
      </c>
      <c r="P4792" s="129" t="s">
        <v>12042</v>
      </c>
    </row>
    <row r="4793" spans="2:16" ht="18.600000000000001" thickBot="1">
      <c r="B4793" s="13">
        <v>1613</v>
      </c>
      <c r="P4793" s="129" t="s">
        <v>12043</v>
      </c>
    </row>
    <row r="4794" spans="2:16" ht="21" thickBot="1">
      <c r="B4794" s="13">
        <v>1614</v>
      </c>
      <c r="P4794" s="129" t="s">
        <v>12044</v>
      </c>
    </row>
    <row r="4795" spans="2:16" ht="41.4" thickBot="1">
      <c r="B4795" s="13">
        <v>1615</v>
      </c>
      <c r="P4795" s="129" t="s">
        <v>12045</v>
      </c>
    </row>
    <row r="4796" spans="2:16" ht="21" thickBot="1">
      <c r="B4796" s="13">
        <v>1616</v>
      </c>
      <c r="P4796" s="129" t="s">
        <v>12046</v>
      </c>
    </row>
    <row r="4797" spans="2:16" ht="41.4" thickBot="1">
      <c r="B4797" s="13">
        <v>1617</v>
      </c>
      <c r="P4797" s="129" t="s">
        <v>12047</v>
      </c>
    </row>
    <row r="4798" spans="2:16" ht="41.4" thickBot="1">
      <c r="B4798" s="13">
        <v>1618</v>
      </c>
      <c r="P4798" s="129" t="s">
        <v>12048</v>
      </c>
    </row>
    <row r="4799" spans="2:16" ht="21" thickBot="1">
      <c r="B4799" s="13">
        <v>1619</v>
      </c>
      <c r="P4799" s="129" t="s">
        <v>12049</v>
      </c>
    </row>
    <row r="4800" spans="2:16" ht="18.600000000000001" thickBot="1">
      <c r="B4800" s="13">
        <v>1620</v>
      </c>
      <c r="P4800" s="129" t="s">
        <v>12050</v>
      </c>
    </row>
    <row r="4801" spans="2:16" ht="18.600000000000001" thickBot="1">
      <c r="B4801" s="13">
        <v>1621</v>
      </c>
      <c r="P4801" s="129" t="s">
        <v>12051</v>
      </c>
    </row>
    <row r="4802" spans="2:16" ht="21" thickBot="1">
      <c r="B4802" s="13">
        <v>1622</v>
      </c>
      <c r="P4802" s="129" t="s">
        <v>12052</v>
      </c>
    </row>
    <row r="4803" spans="2:16" ht="41.4" thickBot="1">
      <c r="B4803" s="13">
        <v>1623</v>
      </c>
      <c r="P4803" s="129" t="s">
        <v>12053</v>
      </c>
    </row>
    <row r="4804" spans="2:16" ht="21" thickBot="1">
      <c r="B4804" s="13">
        <v>1624</v>
      </c>
      <c r="P4804" s="129" t="s">
        <v>12054</v>
      </c>
    </row>
    <row r="4805" spans="2:16" ht="21" thickBot="1">
      <c r="B4805" s="13">
        <v>1625</v>
      </c>
      <c r="P4805" s="129" t="s">
        <v>12055</v>
      </c>
    </row>
    <row r="4806" spans="2:16" ht="18.600000000000001" thickBot="1">
      <c r="B4806" s="13">
        <v>1626</v>
      </c>
      <c r="P4806" s="129" t="s">
        <v>12056</v>
      </c>
    </row>
    <row r="4807" spans="2:16" ht="31.2" thickBot="1">
      <c r="B4807" s="13">
        <v>1627</v>
      </c>
      <c r="P4807" s="129" t="s">
        <v>12057</v>
      </c>
    </row>
    <row r="4808" spans="2:16" ht="61.8" thickBot="1">
      <c r="B4808" s="13">
        <v>1628</v>
      </c>
      <c r="P4808" s="129" t="s">
        <v>12058</v>
      </c>
    </row>
    <row r="4809" spans="2:16" ht="21" thickBot="1">
      <c r="B4809" s="13">
        <v>1629</v>
      </c>
      <c r="P4809" s="129" t="s">
        <v>12059</v>
      </c>
    </row>
    <row r="4810" spans="2:16" ht="143.4" thickBot="1">
      <c r="B4810" s="13">
        <v>1630</v>
      </c>
      <c r="P4810" s="129" t="s">
        <v>12060</v>
      </c>
    </row>
    <row r="4811" spans="2:16" ht="31.2" thickBot="1">
      <c r="B4811" s="13">
        <v>1631</v>
      </c>
      <c r="P4811" s="129" t="s">
        <v>12061</v>
      </c>
    </row>
    <row r="4812" spans="2:16" ht="31.2" thickBot="1">
      <c r="B4812" s="13">
        <v>1632</v>
      </c>
      <c r="P4812" s="129" t="s">
        <v>12062</v>
      </c>
    </row>
    <row r="4813" spans="2:16" ht="18.600000000000001" thickBot="1">
      <c r="B4813" s="13">
        <v>1633</v>
      </c>
      <c r="P4813" s="129" t="s">
        <v>12063</v>
      </c>
    </row>
    <row r="4814" spans="2:16" ht="21" thickBot="1">
      <c r="B4814" s="13">
        <v>1634</v>
      </c>
      <c r="P4814" s="129" t="s">
        <v>12064</v>
      </c>
    </row>
    <row r="4815" spans="2:16" ht="41.4" thickBot="1">
      <c r="B4815" s="13">
        <v>1635</v>
      </c>
      <c r="P4815" s="129" t="s">
        <v>12065</v>
      </c>
    </row>
    <row r="4816" spans="2:16" ht="72" thickBot="1">
      <c r="B4816" s="13">
        <v>1636</v>
      </c>
      <c r="P4816" s="129" t="s">
        <v>12066</v>
      </c>
    </row>
    <row r="4817" spans="2:16" ht="31.2" thickBot="1">
      <c r="B4817" s="13">
        <v>1637</v>
      </c>
      <c r="P4817" s="129" t="s">
        <v>12067</v>
      </c>
    </row>
    <row r="4818" spans="2:16" ht="21" thickBot="1">
      <c r="B4818" s="13">
        <v>1638</v>
      </c>
      <c r="P4818" s="129" t="s">
        <v>12068</v>
      </c>
    </row>
    <row r="4819" spans="2:16" ht="21" thickBot="1">
      <c r="B4819" s="13">
        <v>1639</v>
      </c>
      <c r="P4819" s="129" t="s">
        <v>12069</v>
      </c>
    </row>
    <row r="4820" spans="2:16" ht="61.8" thickBot="1">
      <c r="B4820" s="13">
        <v>1640</v>
      </c>
      <c r="P4820" s="129" t="s">
        <v>12070</v>
      </c>
    </row>
    <row r="4821" spans="2:16" ht="41.4" thickBot="1">
      <c r="B4821" s="13">
        <v>1641</v>
      </c>
      <c r="P4821" s="129" t="s">
        <v>12071</v>
      </c>
    </row>
    <row r="4822" spans="2:16" ht="41.4" thickBot="1">
      <c r="B4822" s="13">
        <v>1642</v>
      </c>
      <c r="P4822" s="129" t="s">
        <v>12072</v>
      </c>
    </row>
    <row r="4823" spans="2:16" ht="18.600000000000001" thickBot="1">
      <c r="B4823" s="13">
        <v>1643</v>
      </c>
      <c r="P4823" s="129" t="s">
        <v>10455</v>
      </c>
    </row>
    <row r="4824" spans="2:16" ht="21" thickBot="1">
      <c r="B4824" s="13">
        <v>1644</v>
      </c>
      <c r="P4824" s="129" t="s">
        <v>12073</v>
      </c>
    </row>
    <row r="4825" spans="2:16" ht="18.600000000000001" thickBot="1">
      <c r="B4825" s="13">
        <v>1645</v>
      </c>
      <c r="P4825" s="129" t="s">
        <v>12074</v>
      </c>
    </row>
    <row r="4826" spans="2:16" ht="51.6" thickBot="1">
      <c r="B4826" s="13">
        <v>1646</v>
      </c>
      <c r="P4826" s="129" t="s">
        <v>12075</v>
      </c>
    </row>
    <row r="4827" spans="2:16" ht="72" thickBot="1">
      <c r="B4827" s="13">
        <v>1647</v>
      </c>
      <c r="P4827" s="129" t="s">
        <v>12076</v>
      </c>
    </row>
    <row r="4828" spans="2:16" ht="41.4" thickBot="1">
      <c r="B4828" s="13">
        <v>1648</v>
      </c>
      <c r="P4828" s="129" t="s">
        <v>12077</v>
      </c>
    </row>
    <row r="4829" spans="2:16" ht="41.4" thickBot="1">
      <c r="B4829" s="13">
        <v>1649</v>
      </c>
      <c r="P4829" s="129" t="s">
        <v>12078</v>
      </c>
    </row>
    <row r="4830" spans="2:16" ht="51.6" thickBot="1">
      <c r="B4830" s="13">
        <v>1650</v>
      </c>
      <c r="P4830" s="129" t="s">
        <v>12079</v>
      </c>
    </row>
    <row r="4831" spans="2:16" ht="51.6" thickBot="1">
      <c r="B4831" s="13">
        <v>1651</v>
      </c>
      <c r="P4831" s="129" t="s">
        <v>12080</v>
      </c>
    </row>
    <row r="4832" spans="2:16" ht="51.6" thickBot="1">
      <c r="B4832" s="13">
        <v>1652</v>
      </c>
      <c r="P4832" s="129" t="s">
        <v>12081</v>
      </c>
    </row>
    <row r="4833" spans="2:16" ht="51.6" thickBot="1">
      <c r="B4833" s="13">
        <v>1653</v>
      </c>
      <c r="P4833" s="129" t="s">
        <v>12079</v>
      </c>
    </row>
    <row r="4834" spans="2:16" ht="72" thickBot="1">
      <c r="B4834" s="13">
        <v>1654</v>
      </c>
      <c r="P4834" s="129" t="s">
        <v>12082</v>
      </c>
    </row>
    <row r="4835" spans="2:16" ht="51.6" thickBot="1">
      <c r="B4835" s="13">
        <v>1655</v>
      </c>
      <c r="P4835" s="129" t="s">
        <v>12080</v>
      </c>
    </row>
    <row r="4836" spans="2:16" ht="51.6" thickBot="1">
      <c r="B4836" s="13">
        <v>1656</v>
      </c>
      <c r="P4836" s="129" t="s">
        <v>12081</v>
      </c>
    </row>
    <row r="4837" spans="2:16" ht="51.6" thickBot="1">
      <c r="B4837" s="13">
        <v>1657</v>
      </c>
      <c r="P4837" s="129" t="s">
        <v>12083</v>
      </c>
    </row>
    <row r="4838" spans="2:16" ht="51.6" thickBot="1">
      <c r="B4838" s="13">
        <v>1658</v>
      </c>
      <c r="P4838" s="129" t="s">
        <v>12084</v>
      </c>
    </row>
    <row r="4839" spans="2:16" ht="51.6" thickBot="1">
      <c r="B4839" s="13">
        <v>1659</v>
      </c>
      <c r="P4839" s="129" t="s">
        <v>12085</v>
      </c>
    </row>
    <row r="4840" spans="2:16" ht="51.6" thickBot="1">
      <c r="B4840" s="13">
        <v>1660</v>
      </c>
      <c r="P4840" s="129" t="s">
        <v>12083</v>
      </c>
    </row>
    <row r="4841" spans="2:16" ht="31.2" thickBot="1">
      <c r="B4841" s="13">
        <v>1661</v>
      </c>
      <c r="P4841" s="129" t="s">
        <v>12086</v>
      </c>
    </row>
    <row r="4842" spans="2:16" ht="31.2" thickBot="1">
      <c r="B4842" s="13">
        <v>1662</v>
      </c>
      <c r="P4842" s="129" t="s">
        <v>12087</v>
      </c>
    </row>
    <row r="4843" spans="2:16" ht="72" thickBot="1">
      <c r="B4843" s="13">
        <v>1663</v>
      </c>
      <c r="P4843" s="129" t="s">
        <v>12088</v>
      </c>
    </row>
    <row r="4844" spans="2:16" ht="21" thickBot="1">
      <c r="B4844" s="13">
        <v>1664</v>
      </c>
      <c r="P4844" s="129" t="s">
        <v>12089</v>
      </c>
    </row>
    <row r="4845" spans="2:16" ht="21" thickBot="1">
      <c r="B4845" s="13">
        <v>1665</v>
      </c>
      <c r="P4845" s="129" t="s">
        <v>12090</v>
      </c>
    </row>
    <row r="4846" spans="2:16" ht="31.2" thickBot="1">
      <c r="B4846" s="13">
        <v>1666</v>
      </c>
      <c r="P4846" s="129" t="s">
        <v>12091</v>
      </c>
    </row>
    <row r="4847" spans="2:16" ht="41.4" thickBot="1">
      <c r="B4847" s="13">
        <v>1667</v>
      </c>
      <c r="P4847" s="129" t="s">
        <v>12092</v>
      </c>
    </row>
    <row r="4848" spans="2:16" ht="72" thickBot="1">
      <c r="B4848" s="13">
        <v>1668</v>
      </c>
      <c r="P4848" s="129" t="s">
        <v>12093</v>
      </c>
    </row>
    <row r="4849" spans="2:16" ht="21" thickBot="1">
      <c r="B4849" s="13">
        <v>1669</v>
      </c>
      <c r="P4849" s="129" t="s">
        <v>12094</v>
      </c>
    </row>
    <row r="4850" spans="2:16" ht="51.6" thickBot="1">
      <c r="B4850" s="13">
        <v>1670</v>
      </c>
      <c r="P4850" s="129" t="s">
        <v>12095</v>
      </c>
    </row>
    <row r="4851" spans="2:16" ht="51.6" thickBot="1">
      <c r="B4851" s="13">
        <v>1671</v>
      </c>
      <c r="P4851" s="129" t="s">
        <v>12096</v>
      </c>
    </row>
    <row r="4852" spans="2:16" ht="102.6" thickBot="1">
      <c r="B4852" s="13">
        <v>1672</v>
      </c>
      <c r="P4852" s="129" t="s">
        <v>12097</v>
      </c>
    </row>
    <row r="4853" spans="2:16" ht="61.8" thickBot="1">
      <c r="B4853" s="13">
        <v>1673</v>
      </c>
      <c r="P4853" s="129" t="s">
        <v>12098</v>
      </c>
    </row>
    <row r="4854" spans="2:16" ht="51.6" thickBot="1">
      <c r="B4854" s="13">
        <v>1674</v>
      </c>
      <c r="P4854" s="129" t="s">
        <v>12099</v>
      </c>
    </row>
    <row r="4855" spans="2:16" ht="82.2" thickBot="1">
      <c r="B4855" s="13">
        <v>1675</v>
      </c>
      <c r="P4855" s="129" t="s">
        <v>12100</v>
      </c>
    </row>
    <row r="4856" spans="2:16" ht="41.4" thickBot="1">
      <c r="B4856" s="13">
        <v>1676</v>
      </c>
      <c r="P4856" s="129" t="s">
        <v>12101</v>
      </c>
    </row>
    <row r="4857" spans="2:16" ht="21" thickBot="1">
      <c r="B4857" s="13">
        <v>1677</v>
      </c>
      <c r="P4857" s="129" t="s">
        <v>12102</v>
      </c>
    </row>
    <row r="4858" spans="2:16" ht="51.6" thickBot="1">
      <c r="B4858" s="13">
        <v>1678</v>
      </c>
      <c r="P4858" s="129" t="s">
        <v>12103</v>
      </c>
    </row>
    <row r="4859" spans="2:16" ht="31.2" thickBot="1">
      <c r="B4859" s="13">
        <v>1679</v>
      </c>
      <c r="P4859" s="129" t="s">
        <v>12104</v>
      </c>
    </row>
    <row r="4860" spans="2:16" ht="31.2" thickBot="1">
      <c r="B4860" s="13">
        <v>1680</v>
      </c>
      <c r="P4860" s="129" t="s">
        <v>12105</v>
      </c>
    </row>
    <row r="4861" spans="2:16" ht="61.8" thickBot="1">
      <c r="B4861" s="13">
        <v>1681</v>
      </c>
      <c r="P4861" s="129" t="s">
        <v>12106</v>
      </c>
    </row>
    <row r="4862" spans="2:16" ht="72" thickBot="1">
      <c r="B4862" s="13">
        <v>1682</v>
      </c>
      <c r="P4862" s="129" t="s">
        <v>12107</v>
      </c>
    </row>
    <row r="4863" spans="2:16" ht="51.6" thickBot="1">
      <c r="B4863" s="13">
        <v>1683</v>
      </c>
      <c r="P4863" s="129" t="s">
        <v>12108</v>
      </c>
    </row>
    <row r="4864" spans="2:16" ht="61.8" thickBot="1">
      <c r="B4864" s="13">
        <v>1684</v>
      </c>
      <c r="P4864" s="129" t="s">
        <v>12109</v>
      </c>
    </row>
    <row r="4865" spans="2:16" ht="51.6" thickBot="1">
      <c r="B4865" s="13">
        <v>1685</v>
      </c>
      <c r="P4865" s="129" t="s">
        <v>12110</v>
      </c>
    </row>
    <row r="4866" spans="2:16" ht="61.8" thickBot="1">
      <c r="B4866" s="13">
        <v>1686</v>
      </c>
      <c r="P4866" s="129" t="s">
        <v>12111</v>
      </c>
    </row>
    <row r="4867" spans="2:16" ht="72" thickBot="1">
      <c r="B4867" s="13">
        <v>1687</v>
      </c>
      <c r="P4867" s="129" t="s">
        <v>12112</v>
      </c>
    </row>
    <row r="4868" spans="2:16" ht="82.2" thickBot="1">
      <c r="B4868" s="13">
        <v>1688</v>
      </c>
      <c r="P4868" s="129" t="s">
        <v>12113</v>
      </c>
    </row>
    <row r="4869" spans="2:16" ht="61.8" thickBot="1">
      <c r="B4869" s="13">
        <v>1689</v>
      </c>
      <c r="P4869" s="129" t="s">
        <v>12114</v>
      </c>
    </row>
    <row r="4870" spans="2:16" ht="31.2" thickBot="1">
      <c r="B4870" s="13">
        <v>1690</v>
      </c>
      <c r="P4870" s="129" t="s">
        <v>12115</v>
      </c>
    </row>
    <row r="4871" spans="2:16" ht="82.2" thickBot="1">
      <c r="B4871" s="13">
        <v>1691</v>
      </c>
      <c r="P4871" s="129" t="s">
        <v>12116</v>
      </c>
    </row>
    <row r="4872" spans="2:16" ht="21" thickBot="1">
      <c r="B4872" s="13">
        <v>1692</v>
      </c>
      <c r="P4872" s="129" t="s">
        <v>12117</v>
      </c>
    </row>
    <row r="4873" spans="2:16" ht="21" thickBot="1">
      <c r="B4873" s="13">
        <v>1693</v>
      </c>
      <c r="P4873" s="129" t="s">
        <v>12118</v>
      </c>
    </row>
    <row r="4874" spans="2:16" ht="21" thickBot="1">
      <c r="B4874" s="13">
        <v>1694</v>
      </c>
      <c r="P4874" s="129" t="s">
        <v>12119</v>
      </c>
    </row>
    <row r="4875" spans="2:16" ht="21" thickBot="1">
      <c r="B4875" s="13">
        <v>1695</v>
      </c>
      <c r="P4875" s="129" t="s">
        <v>12120</v>
      </c>
    </row>
    <row r="4876" spans="2:16" ht="21" thickBot="1">
      <c r="B4876" s="13">
        <v>1696</v>
      </c>
      <c r="P4876" s="129" t="s">
        <v>12121</v>
      </c>
    </row>
    <row r="4877" spans="2:16" ht="51.6" thickBot="1">
      <c r="B4877" s="13">
        <v>1697</v>
      </c>
      <c r="P4877" s="129" t="s">
        <v>12122</v>
      </c>
    </row>
    <row r="4878" spans="2:16" ht="21" thickBot="1">
      <c r="B4878" s="13">
        <v>1698</v>
      </c>
      <c r="P4878" s="129" t="s">
        <v>12123</v>
      </c>
    </row>
    <row r="4879" spans="2:16" ht="21" thickBot="1">
      <c r="B4879" s="13">
        <v>1699</v>
      </c>
      <c r="P4879" s="129" t="s">
        <v>12124</v>
      </c>
    </row>
    <row r="4880" spans="2:16" ht="21" thickBot="1">
      <c r="B4880" s="13">
        <v>1700</v>
      </c>
      <c r="P4880" s="129" t="s">
        <v>12125</v>
      </c>
    </row>
    <row r="4881" spans="2:16" ht="41.4" thickBot="1">
      <c r="B4881" s="13">
        <v>1701</v>
      </c>
      <c r="P4881" s="129" t="s">
        <v>12126</v>
      </c>
    </row>
    <row r="4882" spans="2:16" ht="41.4" thickBot="1">
      <c r="B4882" s="13">
        <v>1702</v>
      </c>
      <c r="P4882" s="129" t="s">
        <v>12127</v>
      </c>
    </row>
    <row r="4883" spans="2:16" ht="21" thickBot="1">
      <c r="B4883" s="13">
        <v>1703</v>
      </c>
      <c r="P4883" s="129" t="s">
        <v>12128</v>
      </c>
    </row>
    <row r="4884" spans="2:16" ht="18.600000000000001" thickBot="1">
      <c r="B4884" s="13">
        <v>1704</v>
      </c>
      <c r="P4884" s="129" t="s">
        <v>12129</v>
      </c>
    </row>
    <row r="4885" spans="2:16" ht="31.2" thickBot="1">
      <c r="B4885" s="13">
        <v>1705</v>
      </c>
      <c r="P4885" s="129" t="s">
        <v>12130</v>
      </c>
    </row>
    <row r="4886" spans="2:16" ht="18.600000000000001" thickBot="1">
      <c r="B4886" s="13">
        <v>1706</v>
      </c>
      <c r="P4886" s="129" t="s">
        <v>12131</v>
      </c>
    </row>
    <row r="4887" spans="2:16" ht="41.4" thickBot="1">
      <c r="B4887" s="13">
        <v>1707</v>
      </c>
      <c r="P4887" s="129" t="s">
        <v>12132</v>
      </c>
    </row>
    <row r="4888" spans="2:16" ht="31.2" thickBot="1">
      <c r="B4888" s="13">
        <v>1708</v>
      </c>
      <c r="P4888" s="129" t="s">
        <v>12133</v>
      </c>
    </row>
    <row r="4889" spans="2:16" ht="31.2" thickBot="1">
      <c r="B4889" s="13">
        <v>1709</v>
      </c>
      <c r="P4889" s="129" t="s">
        <v>12134</v>
      </c>
    </row>
    <row r="4890" spans="2:16" ht="21" thickBot="1">
      <c r="B4890" s="13">
        <v>1710</v>
      </c>
      <c r="P4890" s="129" t="s">
        <v>12135</v>
      </c>
    </row>
    <row r="4891" spans="2:16" ht="21" thickBot="1">
      <c r="B4891" s="13">
        <v>1711</v>
      </c>
      <c r="P4891" s="129" t="s">
        <v>12136</v>
      </c>
    </row>
    <row r="4892" spans="2:16" ht="21" thickBot="1">
      <c r="B4892" s="13">
        <v>1712</v>
      </c>
      <c r="P4892" s="129" t="s">
        <v>12137</v>
      </c>
    </row>
    <row r="4893" spans="2:16" ht="31.2" thickBot="1">
      <c r="B4893" s="13">
        <v>1713</v>
      </c>
      <c r="P4893" s="129" t="s">
        <v>12138</v>
      </c>
    </row>
    <row r="4894" spans="2:16" ht="72" thickBot="1">
      <c r="B4894" s="13">
        <v>1714</v>
      </c>
      <c r="P4894" s="129" t="s">
        <v>12139</v>
      </c>
    </row>
    <row r="4895" spans="2:16" ht="21" thickBot="1">
      <c r="B4895" s="13">
        <v>1715</v>
      </c>
      <c r="P4895" s="129" t="s">
        <v>12140</v>
      </c>
    </row>
    <row r="4896" spans="2:16" ht="51.6" thickBot="1">
      <c r="B4896" s="13">
        <v>1716</v>
      </c>
      <c r="P4896" s="129" t="s">
        <v>12141</v>
      </c>
    </row>
    <row r="4897" spans="2:16" ht="21" thickBot="1">
      <c r="B4897" s="13">
        <v>1717</v>
      </c>
      <c r="P4897" s="129" t="s">
        <v>12135</v>
      </c>
    </row>
    <row r="4898" spans="2:16" ht="21" thickBot="1">
      <c r="B4898" s="13">
        <v>1718</v>
      </c>
      <c r="P4898" s="129" t="s">
        <v>12137</v>
      </c>
    </row>
    <row r="4899" spans="2:16" ht="31.2" thickBot="1">
      <c r="B4899" s="13">
        <v>1719</v>
      </c>
      <c r="P4899" s="129" t="s">
        <v>12138</v>
      </c>
    </row>
    <row r="4900" spans="2:16" ht="21" thickBot="1">
      <c r="B4900" s="13">
        <v>1720</v>
      </c>
      <c r="P4900" s="129" t="s">
        <v>12142</v>
      </c>
    </row>
    <row r="4901" spans="2:16" ht="61.8" thickBot="1">
      <c r="B4901" s="13">
        <v>1721</v>
      </c>
      <c r="P4901" s="129" t="s">
        <v>12143</v>
      </c>
    </row>
    <row r="4902" spans="2:16" ht="18.600000000000001" thickBot="1">
      <c r="B4902" s="13">
        <v>1722</v>
      </c>
      <c r="P4902" s="129" t="s">
        <v>12144</v>
      </c>
    </row>
    <row r="4903" spans="2:16" ht="31.2" thickBot="1">
      <c r="B4903" s="13">
        <v>1723</v>
      </c>
      <c r="P4903" s="129" t="s">
        <v>12145</v>
      </c>
    </row>
    <row r="4904" spans="2:16" ht="21" thickBot="1">
      <c r="B4904" s="13">
        <v>1724</v>
      </c>
      <c r="P4904" s="129" t="s">
        <v>10510</v>
      </c>
    </row>
    <row r="4905" spans="2:16" ht="31.2" thickBot="1">
      <c r="B4905" s="13">
        <v>1725</v>
      </c>
      <c r="P4905" s="129" t="s">
        <v>12146</v>
      </c>
    </row>
    <row r="4906" spans="2:16" ht="21" thickBot="1">
      <c r="B4906" s="13">
        <v>1726</v>
      </c>
      <c r="P4906" s="129" t="s">
        <v>12147</v>
      </c>
    </row>
    <row r="4907" spans="2:16" ht="18.600000000000001" thickBot="1">
      <c r="B4907" s="13">
        <v>1727</v>
      </c>
      <c r="P4907" s="129" t="s">
        <v>12148</v>
      </c>
    </row>
    <row r="4908" spans="2:16" ht="31.2" thickBot="1">
      <c r="B4908" s="13">
        <v>1728</v>
      </c>
      <c r="P4908" s="129" t="s">
        <v>12149</v>
      </c>
    </row>
    <row r="4909" spans="2:16" ht="18.600000000000001" thickBot="1">
      <c r="B4909" s="13">
        <v>1729</v>
      </c>
      <c r="P4909" s="129" t="s">
        <v>12150</v>
      </c>
    </row>
    <row r="4910" spans="2:16" ht="31.2" thickBot="1">
      <c r="B4910" s="13">
        <v>1730</v>
      </c>
      <c r="P4910" s="129" t="s">
        <v>12151</v>
      </c>
    </row>
    <row r="4911" spans="2:16" ht="21" thickBot="1">
      <c r="B4911" s="13">
        <v>1731</v>
      </c>
      <c r="P4911" s="129" t="s">
        <v>12152</v>
      </c>
    </row>
    <row r="4912" spans="2:16" ht="18.600000000000001" thickBot="1">
      <c r="B4912" s="13">
        <v>1732</v>
      </c>
      <c r="P4912" s="129" t="s">
        <v>12153</v>
      </c>
    </row>
    <row r="4913" spans="2:16" ht="72" thickBot="1">
      <c r="B4913" s="13">
        <v>1733</v>
      </c>
      <c r="P4913" s="129" t="s">
        <v>12154</v>
      </c>
    </row>
    <row r="4914" spans="2:16" ht="18.600000000000001" thickBot="1">
      <c r="B4914" s="13">
        <v>1734</v>
      </c>
      <c r="P4914" s="129" t="s">
        <v>12144</v>
      </c>
    </row>
    <row r="4915" spans="2:16" ht="31.2" thickBot="1">
      <c r="B4915" s="13">
        <v>1735</v>
      </c>
      <c r="P4915" s="129" t="s">
        <v>12145</v>
      </c>
    </row>
    <row r="4916" spans="2:16" ht="21" thickBot="1">
      <c r="B4916" s="13">
        <v>1736</v>
      </c>
      <c r="P4916" s="129" t="s">
        <v>10510</v>
      </c>
    </row>
    <row r="4917" spans="2:16" ht="21" thickBot="1">
      <c r="B4917" s="13">
        <v>1737</v>
      </c>
      <c r="P4917" s="129" t="s">
        <v>12147</v>
      </c>
    </row>
    <row r="4918" spans="2:16" ht="18.600000000000001" thickBot="1">
      <c r="B4918" s="13">
        <v>1738</v>
      </c>
      <c r="P4918" s="129" t="s">
        <v>12155</v>
      </c>
    </row>
    <row r="4919" spans="2:16" ht="18.600000000000001" thickBot="1">
      <c r="B4919" s="13">
        <v>1739</v>
      </c>
      <c r="P4919" s="129" t="s">
        <v>12129</v>
      </c>
    </row>
    <row r="4920" spans="2:16" ht="21" thickBot="1">
      <c r="B4920" s="13">
        <v>1740</v>
      </c>
      <c r="P4920" s="129" t="s">
        <v>12156</v>
      </c>
    </row>
    <row r="4921" spans="2:16" ht="31.2" thickBot="1">
      <c r="B4921" s="13">
        <v>1741</v>
      </c>
      <c r="P4921" s="129" t="s">
        <v>12149</v>
      </c>
    </row>
    <row r="4922" spans="2:16" ht="31.2" thickBot="1">
      <c r="B4922" s="13">
        <v>1742</v>
      </c>
      <c r="P4922" s="129" t="s">
        <v>12157</v>
      </c>
    </row>
    <row r="4923" spans="2:16" ht="72" thickBot="1">
      <c r="B4923" s="13">
        <v>1743</v>
      </c>
      <c r="P4923" s="129" t="s">
        <v>12158</v>
      </c>
    </row>
    <row r="4924" spans="2:16" ht="18.600000000000001" thickBot="1">
      <c r="B4924" s="13">
        <v>1744</v>
      </c>
      <c r="P4924" s="129" t="s">
        <v>12159</v>
      </c>
    </row>
    <row r="4925" spans="2:16" ht="21" thickBot="1">
      <c r="B4925" s="13">
        <v>1745</v>
      </c>
      <c r="P4925" s="129" t="s">
        <v>12160</v>
      </c>
    </row>
    <row r="4926" spans="2:16" ht="41.4" thickBot="1">
      <c r="B4926" s="13">
        <v>1746</v>
      </c>
      <c r="P4926" s="129" t="s">
        <v>12161</v>
      </c>
    </row>
    <row r="4927" spans="2:16" ht="41.4" thickBot="1">
      <c r="B4927" s="13">
        <v>1747</v>
      </c>
      <c r="P4927" s="129" t="s">
        <v>12162</v>
      </c>
    </row>
    <row r="4928" spans="2:16" ht="31.2" thickBot="1">
      <c r="B4928" s="13">
        <v>1748</v>
      </c>
      <c r="P4928" s="129" t="s">
        <v>12163</v>
      </c>
    </row>
    <row r="4929" spans="2:16" ht="18.600000000000001" thickBot="1">
      <c r="B4929" s="13">
        <v>1749</v>
      </c>
      <c r="P4929" s="129" t="s">
        <v>12164</v>
      </c>
    </row>
    <row r="4930" spans="2:16" ht="21" thickBot="1">
      <c r="B4930" s="13">
        <v>1750</v>
      </c>
      <c r="P4930" s="129" t="s">
        <v>12165</v>
      </c>
    </row>
    <row r="4931" spans="2:16" ht="61.8" thickBot="1">
      <c r="B4931" s="13">
        <v>1751</v>
      </c>
      <c r="P4931" s="129" t="s">
        <v>12166</v>
      </c>
    </row>
    <row r="4932" spans="2:16" ht="21" thickBot="1">
      <c r="B4932" s="13">
        <v>1752</v>
      </c>
      <c r="P4932" s="129" t="s">
        <v>12167</v>
      </c>
    </row>
    <row r="4933" spans="2:16" ht="21" thickBot="1">
      <c r="B4933" s="13">
        <v>1753</v>
      </c>
      <c r="P4933" s="129" t="s">
        <v>12168</v>
      </c>
    </row>
    <row r="4934" spans="2:16" ht="61.8" thickBot="1">
      <c r="B4934" s="13">
        <v>1754</v>
      </c>
      <c r="P4934" s="129" t="s">
        <v>12169</v>
      </c>
    </row>
    <row r="4935" spans="2:16" ht="21" thickBot="1">
      <c r="B4935" s="13">
        <v>1755</v>
      </c>
      <c r="P4935" s="129" t="s">
        <v>12170</v>
      </c>
    </row>
    <row r="4936" spans="2:16" ht="21" thickBot="1">
      <c r="B4936" s="13">
        <v>1756</v>
      </c>
      <c r="P4936" s="129" t="s">
        <v>12171</v>
      </c>
    </row>
    <row r="4937" spans="2:16" ht="61.8" thickBot="1">
      <c r="B4937" s="13">
        <v>1757</v>
      </c>
      <c r="P4937" s="129" t="s">
        <v>12172</v>
      </c>
    </row>
    <row r="4938" spans="2:16" ht="18.600000000000001" thickBot="1">
      <c r="B4938" s="13">
        <v>1758</v>
      </c>
      <c r="P4938" s="129" t="s">
        <v>12173</v>
      </c>
    </row>
    <row r="4939" spans="2:16" ht="61.8" thickBot="1">
      <c r="B4939" s="13">
        <v>1759</v>
      </c>
      <c r="P4939" s="129" t="s">
        <v>12172</v>
      </c>
    </row>
    <row r="4940" spans="2:16" ht="31.2" thickBot="1">
      <c r="B4940" s="13">
        <v>1760</v>
      </c>
      <c r="P4940" s="129" t="s">
        <v>12174</v>
      </c>
    </row>
    <row r="4941" spans="2:16" ht="51.6" thickBot="1">
      <c r="B4941" s="13">
        <v>1761</v>
      </c>
      <c r="P4941" s="129" t="s">
        <v>12175</v>
      </c>
    </row>
    <row r="4942" spans="2:16" ht="51.6" thickBot="1">
      <c r="B4942" s="13">
        <v>1762</v>
      </c>
      <c r="P4942" s="129" t="s">
        <v>12176</v>
      </c>
    </row>
    <row r="4943" spans="2:16" ht="31.2" thickBot="1">
      <c r="B4943" s="13">
        <v>1763</v>
      </c>
      <c r="P4943" s="129" t="s">
        <v>12177</v>
      </c>
    </row>
    <row r="4944" spans="2:16" ht="51.6" thickBot="1">
      <c r="B4944" s="13">
        <v>1764</v>
      </c>
      <c r="P4944" s="129" t="s">
        <v>12178</v>
      </c>
    </row>
    <row r="4945" spans="2:16" ht="31.2" thickBot="1">
      <c r="B4945" s="13">
        <v>1765</v>
      </c>
      <c r="P4945" s="129" t="s">
        <v>12179</v>
      </c>
    </row>
    <row r="4946" spans="2:16" ht="72" thickBot="1">
      <c r="B4946" s="13">
        <v>1766</v>
      </c>
      <c r="P4946" s="129" t="s">
        <v>12180</v>
      </c>
    </row>
    <row r="4947" spans="2:16" ht="61.8" thickBot="1">
      <c r="B4947" s="13">
        <v>1767</v>
      </c>
      <c r="P4947" s="129" t="s">
        <v>12181</v>
      </c>
    </row>
    <row r="4948" spans="2:16" ht="61.8" thickBot="1">
      <c r="B4948" s="13">
        <v>1768</v>
      </c>
      <c r="P4948" s="129" t="s">
        <v>12182</v>
      </c>
    </row>
    <row r="4949" spans="2:16" ht="31.2" thickBot="1">
      <c r="B4949" s="13">
        <v>1769</v>
      </c>
      <c r="P4949" s="129" t="s">
        <v>12177</v>
      </c>
    </row>
    <row r="4950" spans="2:16" ht="51.6" thickBot="1">
      <c r="B4950" s="13">
        <v>1770</v>
      </c>
      <c r="P4950" s="129" t="s">
        <v>12178</v>
      </c>
    </row>
    <row r="4951" spans="2:16" ht="31.2" thickBot="1">
      <c r="B4951" s="13">
        <v>1771</v>
      </c>
      <c r="P4951" s="129" t="s">
        <v>12179</v>
      </c>
    </row>
    <row r="4952" spans="2:16" ht="21" thickBot="1">
      <c r="B4952" s="13">
        <v>1772</v>
      </c>
      <c r="P4952" s="129" t="s">
        <v>12183</v>
      </c>
    </row>
    <row r="4953" spans="2:16" ht="18.600000000000001" thickBot="1">
      <c r="B4953" s="13">
        <v>1773</v>
      </c>
      <c r="P4953" s="129" t="s">
        <v>12184</v>
      </c>
    </row>
    <row r="4954" spans="2:16" ht="31.2" thickBot="1">
      <c r="B4954" s="13">
        <v>1774</v>
      </c>
      <c r="P4954" s="129" t="s">
        <v>12185</v>
      </c>
    </row>
    <row r="4955" spans="2:16" ht="61.8" thickBot="1">
      <c r="B4955" s="13">
        <v>1775</v>
      </c>
      <c r="P4955" s="129" t="s">
        <v>12186</v>
      </c>
    </row>
    <row r="4956" spans="2:16" ht="61.8" thickBot="1">
      <c r="B4956" s="13">
        <v>1776</v>
      </c>
      <c r="P4956" s="129" t="s">
        <v>12070</v>
      </c>
    </row>
    <row r="4957" spans="2:16" ht="72" thickBot="1">
      <c r="B4957" s="13">
        <v>1777</v>
      </c>
      <c r="P4957" s="129" t="s">
        <v>12187</v>
      </c>
    </row>
    <row r="4958" spans="2:16" ht="31.2" thickBot="1">
      <c r="B4958" s="13">
        <v>1778</v>
      </c>
      <c r="P4958" s="129" t="s">
        <v>12177</v>
      </c>
    </row>
    <row r="4959" spans="2:16" ht="31.2" thickBot="1">
      <c r="B4959" s="13">
        <v>1779</v>
      </c>
      <c r="P4959" s="129" t="s">
        <v>12188</v>
      </c>
    </row>
    <row r="4960" spans="2:16" ht="82.2" thickBot="1">
      <c r="B4960" s="13">
        <v>1780</v>
      </c>
      <c r="P4960" s="129" t="s">
        <v>12189</v>
      </c>
    </row>
    <row r="4961" spans="2:16" ht="41.4" thickBot="1">
      <c r="B4961" s="13">
        <v>1781</v>
      </c>
      <c r="P4961" s="129" t="s">
        <v>12190</v>
      </c>
    </row>
    <row r="4962" spans="2:16" ht="31.2" thickBot="1">
      <c r="B4962" s="13">
        <v>1782</v>
      </c>
      <c r="P4962" s="129" t="s">
        <v>12188</v>
      </c>
    </row>
    <row r="4963" spans="2:16" ht="82.2" thickBot="1">
      <c r="B4963" s="13">
        <v>1783</v>
      </c>
      <c r="P4963" s="129" t="s">
        <v>12189</v>
      </c>
    </row>
    <row r="4964" spans="2:16" ht="31.2" thickBot="1">
      <c r="B4964" s="13">
        <v>1784</v>
      </c>
      <c r="P4964" s="129" t="s">
        <v>12191</v>
      </c>
    </row>
    <row r="4965" spans="2:16" ht="31.2" thickBot="1">
      <c r="B4965" s="13">
        <v>1785</v>
      </c>
      <c r="P4965" s="129" t="s">
        <v>12188</v>
      </c>
    </row>
    <row r="4966" spans="2:16" ht="31.2" thickBot="1">
      <c r="B4966" s="13">
        <v>1786</v>
      </c>
      <c r="P4966" s="129" t="s">
        <v>12191</v>
      </c>
    </row>
    <row r="4967" spans="2:16" ht="31.2" thickBot="1">
      <c r="B4967" s="13">
        <v>1787</v>
      </c>
      <c r="P4967" s="129" t="s">
        <v>12188</v>
      </c>
    </row>
    <row r="4968" spans="2:16" ht="61.8" thickBot="1">
      <c r="B4968" s="13">
        <v>1788</v>
      </c>
      <c r="P4968" s="129" t="s">
        <v>12192</v>
      </c>
    </row>
    <row r="4969" spans="2:16" ht="61.8" thickBot="1">
      <c r="B4969" s="13">
        <v>1789</v>
      </c>
      <c r="P4969" s="129" t="s">
        <v>12193</v>
      </c>
    </row>
    <row r="4970" spans="2:16" ht="61.8" thickBot="1">
      <c r="B4970" s="13">
        <v>1790</v>
      </c>
      <c r="P4970" s="129" t="s">
        <v>12192</v>
      </c>
    </row>
    <row r="4971" spans="2:16" ht="31.2" thickBot="1">
      <c r="B4971" s="13">
        <v>1791</v>
      </c>
      <c r="P4971" s="129" t="s">
        <v>12194</v>
      </c>
    </row>
    <row r="4972" spans="2:16" ht="31.2" thickBot="1">
      <c r="B4972" s="13">
        <v>1792</v>
      </c>
      <c r="P4972" s="129" t="s">
        <v>12195</v>
      </c>
    </row>
    <row r="4973" spans="2:16" ht="61.8" thickBot="1">
      <c r="B4973" s="13">
        <v>1793</v>
      </c>
      <c r="P4973" s="129" t="s">
        <v>12196</v>
      </c>
    </row>
    <row r="4974" spans="2:16" ht="21" thickBot="1">
      <c r="B4974" s="13">
        <v>1794</v>
      </c>
      <c r="P4974" s="129" t="s">
        <v>12197</v>
      </c>
    </row>
    <row r="4975" spans="2:16" ht="21" thickBot="1">
      <c r="B4975" s="13">
        <v>1795</v>
      </c>
      <c r="P4975" s="129" t="s">
        <v>12198</v>
      </c>
    </row>
    <row r="4976" spans="2:16" ht="21" thickBot="1">
      <c r="B4976" s="13">
        <v>1796</v>
      </c>
      <c r="P4976" s="129" t="s">
        <v>12198</v>
      </c>
    </row>
    <row r="4977" spans="2:16" ht="18.600000000000001" thickBot="1">
      <c r="B4977" s="13">
        <v>1797</v>
      </c>
      <c r="P4977" s="129" t="s">
        <v>12199</v>
      </c>
    </row>
    <row r="4978" spans="2:16" ht="51.6" thickBot="1">
      <c r="B4978" s="13">
        <v>1798</v>
      </c>
      <c r="P4978" s="129" t="s">
        <v>12200</v>
      </c>
    </row>
    <row r="4979" spans="2:16" ht="18.600000000000001" thickBot="1">
      <c r="B4979" s="13">
        <v>1799</v>
      </c>
      <c r="P4979" s="129" t="s">
        <v>12201</v>
      </c>
    </row>
    <row r="4980" spans="2:16" ht="51.6" thickBot="1">
      <c r="B4980" s="13">
        <v>1800</v>
      </c>
      <c r="P4980" s="129" t="s">
        <v>12202</v>
      </c>
    </row>
    <row r="4981" spans="2:16" ht="18.600000000000001" thickBot="1">
      <c r="B4981" s="13">
        <v>1801</v>
      </c>
      <c r="P4981" s="129" t="s">
        <v>12203</v>
      </c>
    </row>
    <row r="4982" spans="2:16" ht="51.6" thickBot="1">
      <c r="B4982" s="13">
        <v>1802</v>
      </c>
      <c r="P4982" s="129" t="s">
        <v>12204</v>
      </c>
    </row>
    <row r="4983" spans="2:16" ht="41.4" thickBot="1">
      <c r="B4983" s="13">
        <v>1803</v>
      </c>
      <c r="P4983" s="129" t="s">
        <v>12205</v>
      </c>
    </row>
    <row r="4984" spans="2:16" ht="18.600000000000001" thickBot="1">
      <c r="B4984" s="13">
        <v>1804</v>
      </c>
      <c r="P4984" s="129" t="s">
        <v>12206</v>
      </c>
    </row>
    <row r="4985" spans="2:16" ht="31.2" thickBot="1">
      <c r="B4985" s="13">
        <v>1805</v>
      </c>
      <c r="P4985" s="129" t="s">
        <v>12207</v>
      </c>
    </row>
    <row r="4986" spans="2:16" ht="92.4" thickBot="1">
      <c r="B4986" s="13">
        <v>1806</v>
      </c>
      <c r="P4986" s="129" t="s">
        <v>12208</v>
      </c>
    </row>
    <row r="4987" spans="2:16" ht="31.2" thickBot="1">
      <c r="B4987" s="13">
        <v>1807</v>
      </c>
      <c r="P4987" s="129" t="s">
        <v>12209</v>
      </c>
    </row>
    <row r="4988" spans="2:16" ht="21" thickBot="1">
      <c r="B4988" s="13">
        <v>1808</v>
      </c>
      <c r="P4988" s="129" t="s">
        <v>12210</v>
      </c>
    </row>
    <row r="4989" spans="2:16" ht="31.2" thickBot="1">
      <c r="B4989" s="13">
        <v>1809</v>
      </c>
      <c r="P4989" s="129" t="s">
        <v>12211</v>
      </c>
    </row>
    <row r="4990" spans="2:16" ht="51.6" thickBot="1">
      <c r="B4990" s="13">
        <v>1810</v>
      </c>
      <c r="P4990" s="129" t="s">
        <v>12212</v>
      </c>
    </row>
    <row r="4991" spans="2:16" ht="61.8" thickBot="1">
      <c r="B4991" s="13">
        <v>1811</v>
      </c>
      <c r="P4991" s="129" t="s">
        <v>12213</v>
      </c>
    </row>
    <row r="4992" spans="2:16" ht="18.600000000000001" thickBot="1">
      <c r="B4992" s="13">
        <v>1812</v>
      </c>
      <c r="P4992" s="129" t="s">
        <v>12214</v>
      </c>
    </row>
    <row r="4993" spans="2:16" ht="21" thickBot="1">
      <c r="B4993" s="13">
        <v>1813</v>
      </c>
      <c r="P4993" s="129" t="s">
        <v>12215</v>
      </c>
    </row>
    <row r="4994" spans="2:16" ht="61.8" thickBot="1">
      <c r="B4994" s="13">
        <v>1814</v>
      </c>
      <c r="P4994" s="129" t="s">
        <v>12216</v>
      </c>
    </row>
    <row r="4995" spans="2:16" ht="31.2" thickBot="1">
      <c r="B4995" s="13">
        <v>1815</v>
      </c>
      <c r="P4995" s="129" t="s">
        <v>12217</v>
      </c>
    </row>
    <row r="4996" spans="2:16" ht="51.6" thickBot="1">
      <c r="B4996" s="13">
        <v>1816</v>
      </c>
      <c r="P4996" s="129" t="s">
        <v>12218</v>
      </c>
    </row>
    <row r="4997" spans="2:16" ht="41.4" thickBot="1">
      <c r="B4997" s="13">
        <v>1817</v>
      </c>
      <c r="P4997" s="129" t="s">
        <v>12219</v>
      </c>
    </row>
    <row r="4998" spans="2:16" ht="51.6" thickBot="1">
      <c r="B4998" s="13">
        <v>1818</v>
      </c>
      <c r="P4998" s="129" t="s">
        <v>12220</v>
      </c>
    </row>
    <row r="4999" spans="2:16" ht="61.8" thickBot="1">
      <c r="B4999" s="13">
        <v>1819</v>
      </c>
      <c r="P4999" s="129" t="s">
        <v>12221</v>
      </c>
    </row>
    <row r="5000" spans="2:16" ht="18.600000000000001" thickBot="1">
      <c r="B5000" s="13">
        <v>1820</v>
      </c>
      <c r="P5000" s="129" t="s">
        <v>12222</v>
      </c>
    </row>
    <row r="5001" spans="2:16" ht="18.600000000000001" thickBot="1">
      <c r="B5001" s="13">
        <v>1821</v>
      </c>
      <c r="P5001" s="129" t="s">
        <v>12223</v>
      </c>
    </row>
    <row r="5002" spans="2:16" ht="21" thickBot="1">
      <c r="B5002" s="13">
        <v>1822</v>
      </c>
      <c r="P5002" s="129" t="s">
        <v>12224</v>
      </c>
    </row>
    <row r="5003" spans="2:16" ht="31.2" thickBot="1">
      <c r="B5003" s="13">
        <v>1823</v>
      </c>
      <c r="P5003" s="129" t="s">
        <v>12225</v>
      </c>
    </row>
    <row r="5004" spans="2:16" ht="21" thickBot="1">
      <c r="B5004" s="13">
        <v>1824</v>
      </c>
      <c r="P5004" s="129" t="s">
        <v>12226</v>
      </c>
    </row>
    <row r="5005" spans="2:16" ht="18.600000000000001" thickBot="1">
      <c r="B5005" s="13">
        <v>1825</v>
      </c>
      <c r="P5005" s="129" t="s">
        <v>12227</v>
      </c>
    </row>
    <row r="5006" spans="2:16" ht="21" thickBot="1">
      <c r="B5006" s="13">
        <v>1826</v>
      </c>
      <c r="P5006" s="129" t="s">
        <v>12228</v>
      </c>
    </row>
    <row r="5007" spans="2:16" ht="31.2" thickBot="1">
      <c r="B5007" s="13">
        <v>1827</v>
      </c>
      <c r="P5007" s="129" t="s">
        <v>12229</v>
      </c>
    </row>
    <row r="5008" spans="2:16" ht="21" thickBot="1">
      <c r="B5008" s="13">
        <v>1828</v>
      </c>
      <c r="P5008" s="129" t="s">
        <v>12230</v>
      </c>
    </row>
    <row r="5009" spans="2:16" ht="61.8" thickBot="1">
      <c r="B5009" s="13">
        <v>1829</v>
      </c>
      <c r="P5009" s="129" t="s">
        <v>12231</v>
      </c>
    </row>
    <row r="5010" spans="2:16" ht="18.600000000000001" thickBot="1">
      <c r="B5010" s="13">
        <v>1830</v>
      </c>
      <c r="P5010" s="129" t="s">
        <v>12232</v>
      </c>
    </row>
    <row r="5011" spans="2:16" ht="21" thickBot="1">
      <c r="B5011" s="13">
        <v>1831</v>
      </c>
      <c r="P5011" s="129" t="s">
        <v>12233</v>
      </c>
    </row>
    <row r="5012" spans="2:16" ht="51.6" thickBot="1">
      <c r="B5012" s="13">
        <v>1832</v>
      </c>
      <c r="P5012" s="129" t="s">
        <v>12234</v>
      </c>
    </row>
    <row r="5013" spans="2:16" ht="41.4" thickBot="1">
      <c r="B5013" s="13">
        <v>1833</v>
      </c>
      <c r="P5013" s="129" t="s">
        <v>12235</v>
      </c>
    </row>
    <row r="5014" spans="2:16" ht="82.2" thickBot="1">
      <c r="B5014" s="13">
        <v>1834</v>
      </c>
      <c r="P5014" s="129" t="s">
        <v>12236</v>
      </c>
    </row>
    <row r="5015" spans="2:16" ht="31.2" thickBot="1">
      <c r="B5015" s="13">
        <v>1835</v>
      </c>
      <c r="P5015" s="129" t="s">
        <v>12237</v>
      </c>
    </row>
    <row r="5016" spans="2:16" ht="31.2" thickBot="1">
      <c r="B5016" s="13">
        <v>1836</v>
      </c>
      <c r="P5016" s="129" t="s">
        <v>12238</v>
      </c>
    </row>
    <row r="5017" spans="2:16" ht="31.2" thickBot="1">
      <c r="B5017" s="13">
        <v>1837</v>
      </c>
      <c r="P5017" s="129" t="s">
        <v>12239</v>
      </c>
    </row>
    <row r="5018" spans="2:16" ht="31.2" thickBot="1">
      <c r="B5018" s="13">
        <v>1838</v>
      </c>
      <c r="P5018" s="129" t="s">
        <v>12240</v>
      </c>
    </row>
    <row r="5019" spans="2:16" ht="31.2" thickBot="1">
      <c r="B5019" s="13">
        <v>1839</v>
      </c>
      <c r="P5019" s="129" t="s">
        <v>12241</v>
      </c>
    </row>
    <row r="5020" spans="2:16" ht="31.2" thickBot="1">
      <c r="B5020" s="13">
        <v>1840</v>
      </c>
      <c r="P5020" s="129" t="s">
        <v>12242</v>
      </c>
    </row>
    <row r="5021" spans="2:16" ht="21" thickBot="1">
      <c r="B5021" s="13">
        <v>1841</v>
      </c>
      <c r="P5021" s="129" t="s">
        <v>12243</v>
      </c>
    </row>
    <row r="5022" spans="2:16" ht="21" thickBot="1">
      <c r="B5022" s="13">
        <v>1842</v>
      </c>
      <c r="P5022" s="129" t="s">
        <v>12244</v>
      </c>
    </row>
    <row r="5023" spans="2:16" ht="21" thickBot="1">
      <c r="B5023" s="13">
        <v>1843</v>
      </c>
      <c r="P5023" s="129" t="s">
        <v>12245</v>
      </c>
    </row>
    <row r="5024" spans="2:16" ht="21" thickBot="1">
      <c r="B5024" s="13">
        <v>1844</v>
      </c>
      <c r="P5024" s="129" t="s">
        <v>12246</v>
      </c>
    </row>
    <row r="5025" spans="2:16" ht="61.8" thickBot="1">
      <c r="B5025" s="13">
        <v>1845</v>
      </c>
      <c r="P5025" s="129" t="s">
        <v>12247</v>
      </c>
    </row>
    <row r="5026" spans="2:16" ht="61.8" thickBot="1">
      <c r="B5026" s="13">
        <v>1846</v>
      </c>
      <c r="P5026" s="129" t="s">
        <v>12248</v>
      </c>
    </row>
    <row r="5027" spans="2:16" ht="31.2" thickBot="1">
      <c r="B5027" s="13">
        <v>1847</v>
      </c>
      <c r="P5027" s="129" t="s">
        <v>12249</v>
      </c>
    </row>
    <row r="5028" spans="2:16" ht="31.2" thickBot="1">
      <c r="B5028" s="13">
        <v>1848</v>
      </c>
      <c r="P5028" s="129" t="s">
        <v>12250</v>
      </c>
    </row>
    <row r="5029" spans="2:16" ht="31.2" thickBot="1">
      <c r="B5029" s="13">
        <v>1849</v>
      </c>
      <c r="P5029" s="129" t="s">
        <v>12251</v>
      </c>
    </row>
    <row r="5030" spans="2:16" ht="31.2" thickBot="1">
      <c r="B5030" s="13">
        <v>1850</v>
      </c>
      <c r="P5030" s="129" t="s">
        <v>12252</v>
      </c>
    </row>
    <row r="5031" spans="2:16" ht="31.2" thickBot="1">
      <c r="B5031" s="13">
        <v>1851</v>
      </c>
      <c r="P5031" s="129" t="s">
        <v>12253</v>
      </c>
    </row>
    <row r="5032" spans="2:16" ht="31.2" thickBot="1">
      <c r="B5032" s="13">
        <v>1852</v>
      </c>
      <c r="P5032" s="129" t="s">
        <v>12251</v>
      </c>
    </row>
    <row r="5033" spans="2:16" ht="31.2" thickBot="1">
      <c r="B5033" s="13">
        <v>1853</v>
      </c>
      <c r="P5033" s="129" t="s">
        <v>12254</v>
      </c>
    </row>
    <row r="5034" spans="2:16" ht="61.8" thickBot="1">
      <c r="B5034" s="13">
        <v>1854</v>
      </c>
      <c r="P5034" s="129" t="s">
        <v>12255</v>
      </c>
    </row>
    <row r="5035" spans="2:16" ht="72" thickBot="1">
      <c r="B5035" s="13">
        <v>1855</v>
      </c>
      <c r="P5035" s="129" t="s">
        <v>12256</v>
      </c>
    </row>
    <row r="5036" spans="2:16" ht="41.4" thickBot="1">
      <c r="B5036" s="13">
        <v>1856</v>
      </c>
      <c r="P5036" s="129" t="s">
        <v>12257</v>
      </c>
    </row>
    <row r="5037" spans="2:16" ht="72" thickBot="1">
      <c r="B5037" s="13">
        <v>1857</v>
      </c>
      <c r="P5037" s="129" t="s">
        <v>12258</v>
      </c>
    </row>
    <row r="5038" spans="2:16" ht="61.8" thickBot="1">
      <c r="B5038" s="13">
        <v>1858</v>
      </c>
      <c r="P5038" s="129" t="s">
        <v>12259</v>
      </c>
    </row>
    <row r="5039" spans="2:16" ht="51.6" thickBot="1">
      <c r="B5039" s="13">
        <v>1859</v>
      </c>
      <c r="P5039" s="129" t="s">
        <v>12260</v>
      </c>
    </row>
    <row r="5040" spans="2:16" ht="61.8" thickBot="1">
      <c r="B5040" s="13">
        <v>1860</v>
      </c>
      <c r="P5040" s="129" t="s">
        <v>12261</v>
      </c>
    </row>
    <row r="5041" spans="2:16" ht="41.4" thickBot="1">
      <c r="B5041" s="13">
        <v>1861</v>
      </c>
      <c r="P5041" s="129" t="s">
        <v>12262</v>
      </c>
    </row>
    <row r="5042" spans="2:16" ht="72" thickBot="1">
      <c r="B5042" s="13">
        <v>1862</v>
      </c>
      <c r="P5042" s="129" t="s">
        <v>12263</v>
      </c>
    </row>
    <row r="5043" spans="2:16" ht="51.6" thickBot="1">
      <c r="B5043" s="13">
        <v>1863</v>
      </c>
      <c r="P5043" s="129" t="s">
        <v>12260</v>
      </c>
    </row>
    <row r="5044" spans="2:16" ht="41.4" thickBot="1">
      <c r="B5044" s="13">
        <v>1864</v>
      </c>
      <c r="P5044" s="129" t="s">
        <v>12264</v>
      </c>
    </row>
    <row r="5045" spans="2:16" ht="41.4" thickBot="1">
      <c r="B5045" s="13">
        <v>1865</v>
      </c>
      <c r="P5045" s="129" t="s">
        <v>12265</v>
      </c>
    </row>
    <row r="5046" spans="2:16" ht="41.4" thickBot="1">
      <c r="B5046" s="13">
        <v>1866</v>
      </c>
      <c r="P5046" s="129" t="s">
        <v>12266</v>
      </c>
    </row>
    <row r="5047" spans="2:16" ht="21" thickBot="1">
      <c r="B5047" s="13">
        <v>1867</v>
      </c>
      <c r="P5047" s="129" t="s">
        <v>12267</v>
      </c>
    </row>
    <row r="5048" spans="2:16" ht="21" thickBot="1">
      <c r="B5048" s="13">
        <v>1868</v>
      </c>
      <c r="P5048" s="129" t="s">
        <v>12268</v>
      </c>
    </row>
    <row r="5049" spans="2:16" ht="31.2" thickBot="1">
      <c r="B5049" s="13">
        <v>1869</v>
      </c>
      <c r="P5049" s="129" t="s">
        <v>12269</v>
      </c>
    </row>
    <row r="5050" spans="2:16" ht="21" thickBot="1">
      <c r="B5050" s="13">
        <v>1870</v>
      </c>
      <c r="P5050" s="129" t="s">
        <v>12270</v>
      </c>
    </row>
    <row r="5051" spans="2:16" ht="18.600000000000001" thickBot="1">
      <c r="B5051" s="13">
        <v>1871</v>
      </c>
      <c r="P5051" s="129" t="s">
        <v>12271</v>
      </c>
    </row>
    <row r="5052" spans="2:16" ht="51.6" thickBot="1">
      <c r="B5052" s="13">
        <v>1872</v>
      </c>
      <c r="P5052" s="129" t="s">
        <v>12272</v>
      </c>
    </row>
    <row r="5053" spans="2:16" ht="21" thickBot="1">
      <c r="B5053" s="13">
        <v>1873</v>
      </c>
      <c r="P5053" s="129" t="s">
        <v>12273</v>
      </c>
    </row>
    <row r="5054" spans="2:16" ht="31.2" thickBot="1">
      <c r="B5054" s="13">
        <v>1874</v>
      </c>
      <c r="P5054" s="129" t="s">
        <v>12274</v>
      </c>
    </row>
    <row r="5055" spans="2:16" ht="31.2" thickBot="1">
      <c r="B5055" s="13">
        <v>1875</v>
      </c>
      <c r="P5055" s="129" t="s">
        <v>12275</v>
      </c>
    </row>
    <row r="5056" spans="2:16" ht="31.2" thickBot="1">
      <c r="B5056" s="13">
        <v>1876</v>
      </c>
      <c r="P5056" s="129" t="s">
        <v>12276</v>
      </c>
    </row>
    <row r="5057" spans="2:16" ht="41.4" thickBot="1">
      <c r="B5057" s="13">
        <v>1877</v>
      </c>
      <c r="P5057" s="129" t="s">
        <v>12277</v>
      </c>
    </row>
    <row r="5058" spans="2:16" ht="41.4" thickBot="1">
      <c r="B5058" s="13">
        <v>1878</v>
      </c>
      <c r="P5058" s="129" t="s">
        <v>12278</v>
      </c>
    </row>
    <row r="5059" spans="2:16" ht="41.4" thickBot="1">
      <c r="B5059" s="13">
        <v>1879</v>
      </c>
      <c r="P5059" s="129" t="s">
        <v>12279</v>
      </c>
    </row>
    <row r="5060" spans="2:16" ht="82.2" thickBot="1">
      <c r="B5060" s="13">
        <v>1880</v>
      </c>
      <c r="P5060" s="129" t="s">
        <v>12280</v>
      </c>
    </row>
    <row r="5061" spans="2:16" ht="21" thickBot="1">
      <c r="B5061" s="13">
        <v>1881</v>
      </c>
      <c r="P5061" s="129" t="s">
        <v>12281</v>
      </c>
    </row>
    <row r="5062" spans="2:16" ht="82.2" thickBot="1">
      <c r="B5062" s="13">
        <v>1882</v>
      </c>
      <c r="P5062" s="129" t="s">
        <v>12280</v>
      </c>
    </row>
    <row r="5063" spans="2:16" ht="21" thickBot="1">
      <c r="B5063" s="13">
        <v>1883</v>
      </c>
      <c r="P5063" s="129" t="s">
        <v>12282</v>
      </c>
    </row>
    <row r="5064" spans="2:16" ht="102.6" thickBot="1">
      <c r="B5064" s="13">
        <v>1884</v>
      </c>
      <c r="P5064" s="129" t="s">
        <v>12283</v>
      </c>
    </row>
    <row r="5065" spans="2:16" ht="31.2" thickBot="1">
      <c r="B5065" s="13">
        <v>1885</v>
      </c>
      <c r="P5065" s="129" t="s">
        <v>12284</v>
      </c>
    </row>
    <row r="5066" spans="2:16" ht="31.2" thickBot="1">
      <c r="B5066" s="13">
        <v>1886</v>
      </c>
      <c r="P5066" s="129" t="s">
        <v>12285</v>
      </c>
    </row>
    <row r="5067" spans="2:16" ht="41.4" thickBot="1">
      <c r="B5067" s="13">
        <v>1887</v>
      </c>
      <c r="P5067" s="129" t="s">
        <v>12286</v>
      </c>
    </row>
    <row r="5068" spans="2:16" ht="31.2" thickBot="1">
      <c r="B5068" s="13">
        <v>1888</v>
      </c>
      <c r="P5068" s="129" t="s">
        <v>12287</v>
      </c>
    </row>
    <row r="5069" spans="2:16" ht="61.8" thickBot="1">
      <c r="B5069" s="13">
        <v>1889</v>
      </c>
      <c r="P5069" s="129" t="s">
        <v>12288</v>
      </c>
    </row>
    <row r="5070" spans="2:16" ht="31.2" thickBot="1">
      <c r="B5070" s="13">
        <v>1890</v>
      </c>
      <c r="P5070" s="129" t="s">
        <v>12289</v>
      </c>
    </row>
    <row r="5071" spans="2:16" ht="41.4" thickBot="1">
      <c r="B5071" s="13">
        <v>1891</v>
      </c>
      <c r="P5071" s="129" t="s">
        <v>12290</v>
      </c>
    </row>
    <row r="5072" spans="2:16" ht="51.6" thickBot="1">
      <c r="B5072" s="13">
        <v>1892</v>
      </c>
      <c r="P5072" s="129" t="s">
        <v>12291</v>
      </c>
    </row>
    <row r="5073" spans="2:16" ht="41.4" thickBot="1">
      <c r="B5073" s="13">
        <v>1893</v>
      </c>
      <c r="P5073" s="129" t="s">
        <v>12292</v>
      </c>
    </row>
    <row r="5074" spans="2:16" ht="92.4" thickBot="1">
      <c r="B5074" s="13">
        <v>1894</v>
      </c>
      <c r="P5074" s="129" t="s">
        <v>12293</v>
      </c>
    </row>
    <row r="5075" spans="2:16" ht="61.8" thickBot="1">
      <c r="B5075" s="13">
        <v>1895</v>
      </c>
      <c r="P5075" s="129" t="s">
        <v>12294</v>
      </c>
    </row>
    <row r="5076" spans="2:16" ht="21" thickBot="1">
      <c r="B5076" s="13">
        <v>1896</v>
      </c>
      <c r="P5076" s="129" t="s">
        <v>12295</v>
      </c>
    </row>
    <row r="5077" spans="2:16" ht="18.600000000000001" thickBot="1">
      <c r="B5077" s="13">
        <v>1897</v>
      </c>
      <c r="P5077" s="129" t="s">
        <v>12153</v>
      </c>
    </row>
    <row r="5078" spans="2:16" ht="18.600000000000001" thickBot="1">
      <c r="B5078" s="13">
        <v>1898</v>
      </c>
      <c r="P5078" s="129" t="s">
        <v>12296</v>
      </c>
    </row>
    <row r="5079" spans="2:16" ht="18.600000000000001" thickBot="1">
      <c r="B5079" s="13">
        <v>1899</v>
      </c>
      <c r="P5079" s="129" t="s">
        <v>12297</v>
      </c>
    </row>
    <row r="5080" spans="2:16" ht="18.600000000000001" thickBot="1">
      <c r="B5080" s="13">
        <v>1900</v>
      </c>
      <c r="P5080" s="129" t="s">
        <v>12298</v>
      </c>
    </row>
    <row r="5081" spans="2:16" ht="41.4" thickBot="1">
      <c r="B5081" s="13">
        <v>1901</v>
      </c>
      <c r="P5081" s="129" t="s">
        <v>12299</v>
      </c>
    </row>
    <row r="5082" spans="2:16" ht="72" thickBot="1">
      <c r="B5082" s="13">
        <v>1902</v>
      </c>
      <c r="P5082" s="129" t="s">
        <v>12300</v>
      </c>
    </row>
    <row r="5083" spans="2:16" ht="31.2" thickBot="1">
      <c r="B5083" s="13">
        <v>1903</v>
      </c>
      <c r="P5083" s="129" t="s">
        <v>12301</v>
      </c>
    </row>
    <row r="5084" spans="2:16" ht="31.2" thickBot="1">
      <c r="B5084" s="13">
        <v>1904</v>
      </c>
      <c r="P5084" s="129" t="s">
        <v>12302</v>
      </c>
    </row>
    <row r="5085" spans="2:16" ht="31.2" thickBot="1">
      <c r="B5085" s="13">
        <v>1905</v>
      </c>
      <c r="P5085" s="129" t="s">
        <v>12303</v>
      </c>
    </row>
    <row r="5086" spans="2:16" ht="21" thickBot="1">
      <c r="B5086" s="13">
        <v>1906</v>
      </c>
      <c r="P5086" s="129" t="s">
        <v>12304</v>
      </c>
    </row>
    <row r="5087" spans="2:16" ht="31.2" thickBot="1">
      <c r="B5087" s="13">
        <v>1907</v>
      </c>
      <c r="P5087" s="129" t="s">
        <v>12305</v>
      </c>
    </row>
    <row r="5088" spans="2:16" ht="18.600000000000001" thickBot="1">
      <c r="B5088" s="13">
        <v>1908</v>
      </c>
      <c r="P5088" s="129" t="s">
        <v>12306</v>
      </c>
    </row>
    <row r="5089" spans="2:16" ht="18.600000000000001" thickBot="1">
      <c r="B5089" s="13">
        <v>1909</v>
      </c>
      <c r="P5089" s="129" t="s">
        <v>12307</v>
      </c>
    </row>
    <row r="5090" spans="2:16" ht="31.2" thickBot="1">
      <c r="B5090" s="13">
        <v>1910</v>
      </c>
      <c r="P5090" s="129" t="s">
        <v>12308</v>
      </c>
    </row>
    <row r="5091" spans="2:16" ht="41.4" thickBot="1">
      <c r="B5091" s="13">
        <v>1911</v>
      </c>
      <c r="P5091" s="129" t="s">
        <v>12309</v>
      </c>
    </row>
    <row r="5092" spans="2:16" ht="21" thickBot="1">
      <c r="B5092" s="13">
        <v>1912</v>
      </c>
      <c r="P5092" s="129" t="s">
        <v>12310</v>
      </c>
    </row>
    <row r="5093" spans="2:16" ht="41.4" thickBot="1">
      <c r="B5093" s="13">
        <v>1913</v>
      </c>
      <c r="P5093" s="129" t="s">
        <v>12311</v>
      </c>
    </row>
    <row r="5094" spans="2:16" ht="72" thickBot="1">
      <c r="B5094" s="13">
        <v>1914</v>
      </c>
      <c r="P5094" s="129" t="s">
        <v>12300</v>
      </c>
    </row>
    <row r="5095" spans="2:16" ht="21" thickBot="1">
      <c r="B5095" s="13">
        <v>1915</v>
      </c>
      <c r="P5095" s="129" t="s">
        <v>12312</v>
      </c>
    </row>
    <row r="5096" spans="2:16" ht="51.6" thickBot="1">
      <c r="B5096" s="13">
        <v>1916</v>
      </c>
      <c r="P5096" s="129" t="s">
        <v>12313</v>
      </c>
    </row>
    <row r="5097" spans="2:16" ht="21" thickBot="1">
      <c r="B5097" s="13">
        <v>1917</v>
      </c>
      <c r="P5097" s="129" t="s">
        <v>12314</v>
      </c>
    </row>
    <row r="5098" spans="2:16" ht="21" thickBot="1">
      <c r="B5098" s="13">
        <v>1918</v>
      </c>
      <c r="P5098" s="129" t="s">
        <v>12312</v>
      </c>
    </row>
    <row r="5099" spans="2:16" ht="72" thickBot="1">
      <c r="B5099" s="13">
        <v>1919</v>
      </c>
      <c r="P5099" s="129" t="s">
        <v>12315</v>
      </c>
    </row>
    <row r="5100" spans="2:16" ht="21" thickBot="1">
      <c r="B5100" s="13">
        <v>1920</v>
      </c>
      <c r="P5100" s="129" t="s">
        <v>12316</v>
      </c>
    </row>
    <row r="5101" spans="2:16" ht="72" thickBot="1">
      <c r="B5101" s="13">
        <v>1921</v>
      </c>
      <c r="P5101" s="129" t="s">
        <v>12317</v>
      </c>
    </row>
    <row r="5102" spans="2:16" ht="72" thickBot="1">
      <c r="B5102" s="13">
        <v>1922</v>
      </c>
      <c r="P5102" s="129" t="s">
        <v>12318</v>
      </c>
    </row>
    <row r="5103" spans="2:16" ht="61.8" thickBot="1">
      <c r="B5103" s="13">
        <v>1923</v>
      </c>
      <c r="P5103" s="129" t="s">
        <v>12319</v>
      </c>
    </row>
    <row r="5104" spans="2:16" ht="21" thickBot="1">
      <c r="B5104" s="13">
        <v>1924</v>
      </c>
      <c r="P5104" s="129" t="s">
        <v>12320</v>
      </c>
    </row>
    <row r="5105" spans="2:16" ht="21" thickBot="1">
      <c r="B5105" s="13">
        <v>1925</v>
      </c>
      <c r="P5105" s="129" t="s">
        <v>12321</v>
      </c>
    </row>
    <row r="5106" spans="2:16" ht="31.2" thickBot="1">
      <c r="B5106" s="13">
        <v>1926</v>
      </c>
      <c r="P5106" s="129" t="s">
        <v>12322</v>
      </c>
    </row>
    <row r="5107" spans="2:16" ht="31.2" thickBot="1">
      <c r="B5107" s="13">
        <v>1927</v>
      </c>
      <c r="P5107" s="129" t="s">
        <v>12323</v>
      </c>
    </row>
    <row r="5108" spans="2:16" ht="51.6" thickBot="1">
      <c r="B5108" s="13">
        <v>1928</v>
      </c>
      <c r="P5108" s="129" t="s">
        <v>12324</v>
      </c>
    </row>
    <row r="5109" spans="2:16" ht="41.4" thickBot="1">
      <c r="B5109" s="13">
        <v>1929</v>
      </c>
      <c r="P5109" s="129" t="s">
        <v>12325</v>
      </c>
    </row>
    <row r="5110" spans="2:16" ht="112.8" thickBot="1">
      <c r="B5110" s="13">
        <v>1930</v>
      </c>
      <c r="P5110" s="129" t="s">
        <v>12326</v>
      </c>
    </row>
    <row r="5111" spans="2:16" ht="21" thickBot="1">
      <c r="B5111" s="13">
        <v>1931</v>
      </c>
      <c r="P5111" s="129" t="s">
        <v>12327</v>
      </c>
    </row>
    <row r="5112" spans="2:16" ht="18.600000000000001" thickBot="1">
      <c r="B5112" s="13">
        <v>1932</v>
      </c>
      <c r="P5112" s="129" t="s">
        <v>10456</v>
      </c>
    </row>
    <row r="5113" spans="2:16" ht="21" thickBot="1">
      <c r="B5113" s="13">
        <v>1933</v>
      </c>
      <c r="P5113" s="129" t="s">
        <v>12328</v>
      </c>
    </row>
    <row r="5114" spans="2:16" ht="31.2" thickBot="1">
      <c r="B5114" s="13">
        <v>1934</v>
      </c>
      <c r="P5114" s="129" t="s">
        <v>12329</v>
      </c>
    </row>
    <row r="5115" spans="2:16" ht="51.6" thickBot="1">
      <c r="B5115" s="13">
        <v>1935</v>
      </c>
      <c r="P5115" s="129" t="s">
        <v>12330</v>
      </c>
    </row>
    <row r="5116" spans="2:16" ht="31.2" thickBot="1">
      <c r="B5116" s="13">
        <v>1936</v>
      </c>
      <c r="P5116" s="129" t="s">
        <v>12331</v>
      </c>
    </row>
    <row r="5117" spans="2:16" ht="21" thickBot="1">
      <c r="B5117" s="13">
        <v>1937</v>
      </c>
      <c r="P5117" s="129" t="s">
        <v>12332</v>
      </c>
    </row>
    <row r="5118" spans="2:16" ht="18.600000000000001" thickBot="1">
      <c r="B5118" s="13">
        <v>1938</v>
      </c>
      <c r="P5118" s="129" t="s">
        <v>12333</v>
      </c>
    </row>
    <row r="5119" spans="2:16" ht="21" thickBot="1">
      <c r="B5119" s="13">
        <v>1939</v>
      </c>
      <c r="P5119" s="129" t="s">
        <v>12334</v>
      </c>
    </row>
    <row r="5120" spans="2:16" ht="21" thickBot="1">
      <c r="B5120" s="13">
        <v>1940</v>
      </c>
      <c r="P5120" s="129" t="s">
        <v>12335</v>
      </c>
    </row>
    <row r="5121" spans="2:16" ht="72" thickBot="1">
      <c r="B5121" s="13">
        <v>1941</v>
      </c>
      <c r="P5121" s="129" t="s">
        <v>12336</v>
      </c>
    </row>
    <row r="5122" spans="2:16" ht="18.600000000000001" thickBot="1">
      <c r="B5122" s="13">
        <v>1942</v>
      </c>
      <c r="P5122" s="129" t="s">
        <v>12337</v>
      </c>
    </row>
    <row r="5123" spans="2:16" ht="21" thickBot="1">
      <c r="B5123" s="13">
        <v>1943</v>
      </c>
      <c r="P5123" s="129" t="s">
        <v>12338</v>
      </c>
    </row>
    <row r="5124" spans="2:16" ht="41.4" thickBot="1">
      <c r="B5124" s="13">
        <v>1944</v>
      </c>
      <c r="P5124" s="129" t="s">
        <v>12339</v>
      </c>
    </row>
    <row r="5125" spans="2:16" ht="31.2" thickBot="1">
      <c r="B5125" s="13">
        <v>1945</v>
      </c>
      <c r="P5125" s="129" t="s">
        <v>12340</v>
      </c>
    </row>
    <row r="5126" spans="2:16" ht="31.2" thickBot="1">
      <c r="B5126" s="13">
        <v>1946</v>
      </c>
      <c r="P5126" s="129" t="s">
        <v>12341</v>
      </c>
    </row>
    <row r="5127" spans="2:16" ht="21" thickBot="1">
      <c r="B5127" s="13">
        <v>1947</v>
      </c>
      <c r="P5127" s="129" t="s">
        <v>12342</v>
      </c>
    </row>
    <row r="5128" spans="2:16" ht="41.4" thickBot="1">
      <c r="B5128" s="13">
        <v>1948</v>
      </c>
      <c r="P5128" s="129" t="s">
        <v>12343</v>
      </c>
    </row>
    <row r="5129" spans="2:16" ht="18.600000000000001" thickBot="1">
      <c r="B5129" s="13">
        <v>1949</v>
      </c>
      <c r="P5129" s="129" t="s">
        <v>12344</v>
      </c>
    </row>
    <row r="5130" spans="2:16" ht="51.6" thickBot="1">
      <c r="B5130" s="13">
        <v>1950</v>
      </c>
      <c r="P5130" s="129" t="s">
        <v>12345</v>
      </c>
    </row>
    <row r="5131" spans="2:16" ht="102.6" thickBot="1">
      <c r="B5131" s="13">
        <v>1951</v>
      </c>
      <c r="P5131" s="129" t="s">
        <v>12346</v>
      </c>
    </row>
    <row r="5132" spans="2:16" ht="31.2" thickBot="1">
      <c r="B5132" s="13">
        <v>1952</v>
      </c>
      <c r="P5132" s="129" t="s">
        <v>12347</v>
      </c>
    </row>
    <row r="5133" spans="2:16" ht="21" thickBot="1">
      <c r="B5133" s="13">
        <v>1953</v>
      </c>
      <c r="P5133" s="129" t="s">
        <v>12348</v>
      </c>
    </row>
    <row r="5134" spans="2:16" ht="21" thickBot="1">
      <c r="B5134" s="13">
        <v>1954</v>
      </c>
      <c r="P5134" s="129" t="s">
        <v>12349</v>
      </c>
    </row>
    <row r="5135" spans="2:16" ht="61.8" thickBot="1">
      <c r="B5135" s="13">
        <v>1955</v>
      </c>
      <c r="P5135" s="129" t="s">
        <v>12350</v>
      </c>
    </row>
    <row r="5136" spans="2:16" ht="21" thickBot="1">
      <c r="B5136" s="13">
        <v>1956</v>
      </c>
      <c r="P5136" s="129" t="s">
        <v>12351</v>
      </c>
    </row>
    <row r="5137" spans="2:16" ht="72" thickBot="1">
      <c r="B5137" s="13">
        <v>1957</v>
      </c>
      <c r="P5137" s="129" t="s">
        <v>12352</v>
      </c>
    </row>
    <row r="5138" spans="2:16" ht="51.6" thickBot="1">
      <c r="B5138" s="13">
        <v>1958</v>
      </c>
      <c r="P5138" s="129" t="s">
        <v>12353</v>
      </c>
    </row>
    <row r="5139" spans="2:16" ht="61.8" thickBot="1">
      <c r="B5139" s="13">
        <v>1959</v>
      </c>
      <c r="P5139" s="129" t="s">
        <v>12354</v>
      </c>
    </row>
    <row r="5140" spans="2:16" ht="31.2" thickBot="1">
      <c r="B5140" s="13">
        <v>1960</v>
      </c>
      <c r="P5140" s="129" t="s">
        <v>12355</v>
      </c>
    </row>
    <row r="5141" spans="2:16" ht="21" thickBot="1">
      <c r="B5141" s="13">
        <v>1961</v>
      </c>
      <c r="P5141" s="129" t="s">
        <v>12356</v>
      </c>
    </row>
    <row r="5142" spans="2:16" ht="18.600000000000001" thickBot="1">
      <c r="B5142" s="13">
        <v>1962</v>
      </c>
      <c r="P5142" s="129" t="s">
        <v>10457</v>
      </c>
    </row>
    <row r="5143" spans="2:16" ht="18.600000000000001" thickBot="1">
      <c r="B5143" s="13">
        <v>1963</v>
      </c>
      <c r="P5143" s="129" t="s">
        <v>12357</v>
      </c>
    </row>
    <row r="5144" spans="2:16" ht="18.600000000000001" thickBot="1">
      <c r="B5144" s="13">
        <v>1964</v>
      </c>
      <c r="P5144" s="129" t="s">
        <v>12358</v>
      </c>
    </row>
    <row r="5145" spans="2:16" ht="21" thickBot="1">
      <c r="B5145" s="13">
        <v>1965</v>
      </c>
      <c r="P5145" s="129" t="s">
        <v>12359</v>
      </c>
    </row>
    <row r="5146" spans="2:16" ht="72" thickBot="1">
      <c r="B5146" s="13">
        <v>1966</v>
      </c>
      <c r="P5146" s="129" t="s">
        <v>12360</v>
      </c>
    </row>
    <row r="5147" spans="2:16" ht="31.2" thickBot="1">
      <c r="B5147" s="13">
        <v>1967</v>
      </c>
      <c r="P5147" s="129" t="s">
        <v>12361</v>
      </c>
    </row>
    <row r="5148" spans="2:16" ht="21" thickBot="1">
      <c r="B5148" s="13">
        <v>1968</v>
      </c>
      <c r="P5148" s="129" t="s">
        <v>12362</v>
      </c>
    </row>
    <row r="5149" spans="2:16" ht="18.600000000000001" thickBot="1">
      <c r="B5149" s="13">
        <v>1969</v>
      </c>
      <c r="P5149" s="129" t="s">
        <v>12363</v>
      </c>
    </row>
    <row r="5150" spans="2:16" ht="18.600000000000001" thickBot="1">
      <c r="B5150" s="13">
        <v>1970</v>
      </c>
      <c r="P5150" s="129" t="s">
        <v>12364</v>
      </c>
    </row>
    <row r="5151" spans="2:16" ht="21" thickBot="1">
      <c r="B5151" s="13">
        <v>1971</v>
      </c>
      <c r="P5151" s="129" t="s">
        <v>12365</v>
      </c>
    </row>
    <row r="5152" spans="2:16" ht="21" thickBot="1">
      <c r="B5152" s="13">
        <v>1972</v>
      </c>
      <c r="P5152" s="129" t="s">
        <v>12366</v>
      </c>
    </row>
    <row r="5153" spans="2:16" ht="31.2" thickBot="1">
      <c r="B5153" s="13">
        <v>1973</v>
      </c>
      <c r="P5153" s="129" t="s">
        <v>12367</v>
      </c>
    </row>
    <row r="5154" spans="2:16" ht="51.6" thickBot="1">
      <c r="B5154" s="13">
        <v>1974</v>
      </c>
      <c r="P5154" s="129" t="s">
        <v>12368</v>
      </c>
    </row>
    <row r="5155" spans="2:16" ht="61.8" thickBot="1">
      <c r="B5155" s="13">
        <v>1975</v>
      </c>
      <c r="P5155" s="129" t="s">
        <v>12369</v>
      </c>
    </row>
    <row r="5156" spans="2:16" ht="82.2" thickBot="1">
      <c r="B5156" s="13">
        <v>1976</v>
      </c>
      <c r="P5156" s="129" t="s">
        <v>12370</v>
      </c>
    </row>
    <row r="5157" spans="2:16" ht="61.8" thickBot="1">
      <c r="B5157" s="13">
        <v>1977</v>
      </c>
      <c r="P5157" s="129" t="s">
        <v>12371</v>
      </c>
    </row>
    <row r="5158" spans="2:16" ht="51.6" thickBot="1">
      <c r="B5158" s="13">
        <v>1978</v>
      </c>
      <c r="P5158" s="129" t="s">
        <v>12372</v>
      </c>
    </row>
    <row r="5159" spans="2:16" ht="51.6" thickBot="1">
      <c r="B5159" s="13">
        <v>1979</v>
      </c>
      <c r="P5159" s="129" t="s">
        <v>12373</v>
      </c>
    </row>
    <row r="5160" spans="2:16" ht="61.8" thickBot="1">
      <c r="B5160" s="13">
        <v>1980</v>
      </c>
      <c r="P5160" s="129" t="s">
        <v>12374</v>
      </c>
    </row>
    <row r="5161" spans="2:16" ht="72" thickBot="1">
      <c r="B5161" s="13">
        <v>1981</v>
      </c>
      <c r="P5161" s="129" t="s">
        <v>12375</v>
      </c>
    </row>
    <row r="5162" spans="2:16" ht="18.600000000000001" thickBot="1">
      <c r="B5162" s="13">
        <v>1982</v>
      </c>
      <c r="P5162" s="129" t="s">
        <v>12376</v>
      </c>
    </row>
    <row r="5163" spans="2:16" ht="51.6" thickBot="1">
      <c r="B5163" s="13">
        <v>1983</v>
      </c>
      <c r="P5163" s="129" t="s">
        <v>12377</v>
      </c>
    </row>
    <row r="5164" spans="2:16" ht="61.8" thickBot="1">
      <c r="B5164" s="13">
        <v>1984</v>
      </c>
      <c r="P5164" s="129" t="s">
        <v>12378</v>
      </c>
    </row>
    <row r="5165" spans="2:16" ht="21" thickBot="1">
      <c r="B5165" s="13">
        <v>1985</v>
      </c>
      <c r="P5165" s="129" t="s">
        <v>12379</v>
      </c>
    </row>
    <row r="5166" spans="2:16" ht="21" thickBot="1">
      <c r="B5166" s="13">
        <v>1986</v>
      </c>
      <c r="P5166" s="129" t="s">
        <v>12380</v>
      </c>
    </row>
    <row r="5167" spans="2:16" ht="18.600000000000001" thickBot="1">
      <c r="B5167" s="13">
        <v>1987</v>
      </c>
      <c r="P5167" s="129" t="s">
        <v>12381</v>
      </c>
    </row>
    <row r="5168" spans="2:16" ht="72" thickBot="1">
      <c r="B5168" s="13">
        <v>1988</v>
      </c>
      <c r="P5168" s="129" t="s">
        <v>12382</v>
      </c>
    </row>
    <row r="5169" spans="2:16" ht="21" thickBot="1">
      <c r="B5169" s="13">
        <v>1989</v>
      </c>
      <c r="P5169" s="129" t="s">
        <v>12383</v>
      </c>
    </row>
    <row r="5170" spans="2:16" ht="51.6" thickBot="1">
      <c r="B5170" s="13">
        <v>1990</v>
      </c>
      <c r="P5170" s="129" t="s">
        <v>12384</v>
      </c>
    </row>
    <row r="5171" spans="2:16" ht="21" thickBot="1">
      <c r="B5171" s="13">
        <v>1991</v>
      </c>
      <c r="P5171" s="129" t="s">
        <v>12385</v>
      </c>
    </row>
    <row r="5172" spans="2:16" ht="31.2" thickBot="1">
      <c r="B5172" s="13">
        <v>1992</v>
      </c>
      <c r="P5172" s="129" t="s">
        <v>12386</v>
      </c>
    </row>
    <row r="5173" spans="2:16" ht="21" thickBot="1">
      <c r="B5173" s="13">
        <v>1993</v>
      </c>
      <c r="P5173" s="129" t="s">
        <v>12387</v>
      </c>
    </row>
    <row r="5174" spans="2:16" ht="72" thickBot="1">
      <c r="B5174" s="13">
        <v>1994</v>
      </c>
      <c r="P5174" s="129" t="s">
        <v>12388</v>
      </c>
    </row>
    <row r="5175" spans="2:16" ht="61.8" thickBot="1">
      <c r="B5175" s="13">
        <v>1995</v>
      </c>
      <c r="P5175" s="129" t="s">
        <v>12389</v>
      </c>
    </row>
    <row r="5176" spans="2:16" ht="31.2" thickBot="1">
      <c r="B5176" s="13">
        <v>1996</v>
      </c>
      <c r="P5176" s="129" t="s">
        <v>12390</v>
      </c>
    </row>
    <row r="5177" spans="2:16" ht="21" thickBot="1">
      <c r="B5177" s="13">
        <v>1997</v>
      </c>
      <c r="P5177" s="129" t="s">
        <v>12391</v>
      </c>
    </row>
    <row r="5178" spans="2:16" ht="21" thickBot="1">
      <c r="B5178" s="13">
        <v>1998</v>
      </c>
      <c r="P5178" s="129" t="s">
        <v>12392</v>
      </c>
    </row>
    <row r="5179" spans="2:16" ht="21" thickBot="1">
      <c r="B5179" s="13">
        <v>1999</v>
      </c>
      <c r="P5179" s="129" t="s">
        <v>12393</v>
      </c>
    </row>
    <row r="5180" spans="2:16" ht="18.600000000000001" thickBot="1">
      <c r="B5180" s="13">
        <v>2000</v>
      </c>
      <c r="P5180" s="129" t="s">
        <v>12394</v>
      </c>
    </row>
    <row r="5181" spans="2:16" ht="21" thickBot="1">
      <c r="B5181" s="13">
        <v>2001</v>
      </c>
      <c r="P5181" s="129" t="s">
        <v>12395</v>
      </c>
    </row>
    <row r="5182" spans="2:16" ht="31.2" thickBot="1">
      <c r="B5182" s="13">
        <v>2002</v>
      </c>
      <c r="P5182" s="129" t="s">
        <v>12396</v>
      </c>
    </row>
    <row r="5183" spans="2:16" ht="41.4" thickBot="1">
      <c r="B5183" s="13">
        <v>2003</v>
      </c>
      <c r="P5183" s="129" t="s">
        <v>12397</v>
      </c>
    </row>
    <row r="5184" spans="2:16" ht="18.600000000000001" thickBot="1">
      <c r="B5184" s="13">
        <v>2004</v>
      </c>
      <c r="P5184" s="129" t="s">
        <v>12398</v>
      </c>
    </row>
    <row r="5185" spans="2:16" ht="51.6" thickBot="1">
      <c r="B5185" s="13">
        <v>2005</v>
      </c>
      <c r="P5185" s="129" t="s">
        <v>12399</v>
      </c>
    </row>
    <row r="5186" spans="2:16" ht="61.8" thickBot="1">
      <c r="B5186" s="13">
        <v>2006</v>
      </c>
      <c r="P5186" s="129" t="s">
        <v>12400</v>
      </c>
    </row>
    <row r="5187" spans="2:16" ht="21" thickBot="1">
      <c r="B5187" s="13">
        <v>2007</v>
      </c>
      <c r="P5187" s="129" t="s">
        <v>12401</v>
      </c>
    </row>
    <row r="5188" spans="2:16" ht="18.600000000000001" thickBot="1">
      <c r="B5188" s="13">
        <v>2008</v>
      </c>
      <c r="P5188" s="129" t="s">
        <v>12402</v>
      </c>
    </row>
    <row r="5189" spans="2:16" ht="31.2" thickBot="1">
      <c r="B5189" s="13">
        <v>2009</v>
      </c>
      <c r="P5189" s="129" t="s">
        <v>12403</v>
      </c>
    </row>
    <row r="5190" spans="2:16" ht="21" thickBot="1">
      <c r="B5190" s="13">
        <v>2010</v>
      </c>
      <c r="P5190" s="129" t="s">
        <v>12404</v>
      </c>
    </row>
    <row r="5191" spans="2:16" ht="41.4" thickBot="1">
      <c r="B5191" s="13">
        <v>2011</v>
      </c>
      <c r="P5191" s="129" t="s">
        <v>12405</v>
      </c>
    </row>
    <row r="5192" spans="2:16" ht="51.6" thickBot="1">
      <c r="B5192" s="13">
        <v>2012</v>
      </c>
      <c r="P5192" s="129" t="s">
        <v>12406</v>
      </c>
    </row>
    <row r="5193" spans="2:16" ht="21" thickBot="1">
      <c r="B5193" s="13">
        <v>2013</v>
      </c>
      <c r="P5193" s="129" t="s">
        <v>12407</v>
      </c>
    </row>
    <row r="5194" spans="2:16" ht="21" thickBot="1">
      <c r="B5194" s="13">
        <v>2014</v>
      </c>
      <c r="P5194" s="129" t="s">
        <v>12408</v>
      </c>
    </row>
    <row r="5195" spans="2:16" ht="41.4" thickBot="1">
      <c r="B5195" s="13">
        <v>2015</v>
      </c>
      <c r="P5195" s="129" t="s">
        <v>12409</v>
      </c>
    </row>
    <row r="5196" spans="2:16" ht="41.4" thickBot="1">
      <c r="B5196" s="13">
        <v>2016</v>
      </c>
      <c r="P5196" s="129" t="s">
        <v>12410</v>
      </c>
    </row>
    <row r="5197" spans="2:16" ht="51.6" thickBot="1">
      <c r="B5197" s="13">
        <v>2017</v>
      </c>
      <c r="P5197" s="129" t="s">
        <v>12406</v>
      </c>
    </row>
    <row r="5198" spans="2:16" ht="21" thickBot="1">
      <c r="B5198" s="13">
        <v>2018</v>
      </c>
      <c r="P5198" s="129" t="s">
        <v>12411</v>
      </c>
    </row>
    <row r="5199" spans="2:16" ht="21" thickBot="1">
      <c r="B5199" s="13">
        <v>2019</v>
      </c>
      <c r="P5199" s="129" t="s">
        <v>12412</v>
      </c>
    </row>
    <row r="5200" spans="2:16" ht="82.2" thickBot="1">
      <c r="B5200" s="13">
        <v>2020</v>
      </c>
      <c r="P5200" s="129" t="s">
        <v>12413</v>
      </c>
    </row>
    <row r="5201" spans="2:16" ht="61.8" thickBot="1">
      <c r="B5201" s="13">
        <v>2021</v>
      </c>
      <c r="P5201" s="129" t="s">
        <v>12414</v>
      </c>
    </row>
    <row r="5202" spans="2:16" ht="51.6" thickBot="1">
      <c r="B5202" s="13">
        <v>2022</v>
      </c>
      <c r="P5202" s="129" t="s">
        <v>12415</v>
      </c>
    </row>
    <row r="5203" spans="2:16" ht="51.6" thickBot="1">
      <c r="B5203" s="13">
        <v>2023</v>
      </c>
      <c r="P5203" s="129" t="s">
        <v>12416</v>
      </c>
    </row>
    <row r="5204" spans="2:16" ht="51.6" thickBot="1">
      <c r="B5204" s="13">
        <v>2024</v>
      </c>
      <c r="P5204" s="129" t="s">
        <v>12417</v>
      </c>
    </row>
    <row r="5205" spans="2:16" ht="51.6" thickBot="1">
      <c r="B5205" s="13">
        <v>2025</v>
      </c>
      <c r="P5205" s="129" t="s">
        <v>12418</v>
      </c>
    </row>
    <row r="5206" spans="2:16" ht="41.4" thickBot="1">
      <c r="B5206" s="13">
        <v>2026</v>
      </c>
      <c r="P5206" s="129" t="s">
        <v>12419</v>
      </c>
    </row>
    <row r="5207" spans="2:16" ht="51.6" thickBot="1">
      <c r="B5207" s="13">
        <v>2027</v>
      </c>
      <c r="P5207" s="129" t="s">
        <v>12420</v>
      </c>
    </row>
    <row r="5208" spans="2:16" ht="51.6" thickBot="1">
      <c r="B5208" s="13">
        <v>2028</v>
      </c>
      <c r="P5208" s="129" t="s">
        <v>12421</v>
      </c>
    </row>
    <row r="5209" spans="2:16" ht="41.4" thickBot="1">
      <c r="B5209" s="13">
        <v>2029</v>
      </c>
      <c r="P5209" s="129" t="s">
        <v>12422</v>
      </c>
    </row>
    <row r="5210" spans="2:16" ht="72" thickBot="1">
      <c r="B5210" s="13">
        <v>2030</v>
      </c>
      <c r="P5210" s="129" t="s">
        <v>12423</v>
      </c>
    </row>
    <row r="5211" spans="2:16" ht="61.8" thickBot="1">
      <c r="B5211" s="13">
        <v>2031</v>
      </c>
      <c r="P5211" s="129" t="s">
        <v>12424</v>
      </c>
    </row>
    <row r="5212" spans="2:16" ht="31.2" thickBot="1">
      <c r="B5212" s="13">
        <v>2032</v>
      </c>
      <c r="P5212" s="129" t="s">
        <v>12425</v>
      </c>
    </row>
    <row r="5213" spans="2:16" ht="41.4" thickBot="1">
      <c r="B5213" s="13">
        <v>2033</v>
      </c>
      <c r="P5213" s="129" t="s">
        <v>12426</v>
      </c>
    </row>
    <row r="5214" spans="2:16" ht="51.6" thickBot="1">
      <c r="B5214" s="13">
        <v>2034</v>
      </c>
      <c r="P5214" s="129" t="s">
        <v>12427</v>
      </c>
    </row>
    <row r="5215" spans="2:16" ht="61.8" thickBot="1">
      <c r="B5215" s="13">
        <v>2035</v>
      </c>
      <c r="P5215" s="129" t="s">
        <v>12428</v>
      </c>
    </row>
    <row r="5216" spans="2:16" ht="61.8" thickBot="1">
      <c r="B5216" s="13">
        <v>2036</v>
      </c>
      <c r="P5216" s="129" t="s">
        <v>12429</v>
      </c>
    </row>
    <row r="5217" spans="2:16" ht="31.2" thickBot="1">
      <c r="B5217" s="13">
        <v>2037</v>
      </c>
      <c r="P5217" s="129" t="s">
        <v>12430</v>
      </c>
    </row>
    <row r="5218" spans="2:16" ht="18.600000000000001" thickBot="1">
      <c r="B5218" s="13">
        <v>2038</v>
      </c>
      <c r="P5218" s="129" t="s">
        <v>10518</v>
      </c>
    </row>
    <row r="5219" spans="2:16" ht="21" thickBot="1">
      <c r="B5219" s="13">
        <v>2039</v>
      </c>
      <c r="P5219" s="129" t="s">
        <v>12431</v>
      </c>
    </row>
    <row r="5220" spans="2:16" ht="21" thickBot="1">
      <c r="B5220" s="13">
        <v>2040</v>
      </c>
      <c r="P5220" s="129" t="s">
        <v>12432</v>
      </c>
    </row>
    <row r="5221" spans="2:16" ht="41.4" thickBot="1">
      <c r="B5221" s="13">
        <v>2041</v>
      </c>
      <c r="P5221" s="129" t="s">
        <v>12433</v>
      </c>
    </row>
    <row r="5222" spans="2:16" ht="21" thickBot="1">
      <c r="B5222" s="13">
        <v>2042</v>
      </c>
      <c r="P5222" s="129" t="s">
        <v>12434</v>
      </c>
    </row>
    <row r="5223" spans="2:16" ht="21" thickBot="1">
      <c r="B5223" s="13">
        <v>2043</v>
      </c>
      <c r="P5223" s="129" t="s">
        <v>12435</v>
      </c>
    </row>
    <row r="5224" spans="2:16" ht="21" thickBot="1">
      <c r="B5224" s="13">
        <v>2044</v>
      </c>
      <c r="P5224" s="129" t="s">
        <v>12436</v>
      </c>
    </row>
    <row r="5225" spans="2:16" ht="21" thickBot="1">
      <c r="B5225" s="13">
        <v>2045</v>
      </c>
      <c r="P5225" s="129" t="s">
        <v>12437</v>
      </c>
    </row>
    <row r="5226" spans="2:16" ht="21" thickBot="1">
      <c r="B5226" s="13">
        <v>2046</v>
      </c>
      <c r="P5226" s="129" t="s">
        <v>12438</v>
      </c>
    </row>
    <row r="5227" spans="2:16" ht="21" thickBot="1">
      <c r="B5227" s="13">
        <v>2047</v>
      </c>
      <c r="P5227" s="129" t="s">
        <v>12439</v>
      </c>
    </row>
    <row r="5228" spans="2:16" ht="21" thickBot="1">
      <c r="B5228" s="13">
        <v>2048</v>
      </c>
      <c r="P5228" s="129" t="s">
        <v>12440</v>
      </c>
    </row>
    <row r="5229" spans="2:16" ht="31.2" thickBot="1">
      <c r="B5229" s="13">
        <v>2049</v>
      </c>
      <c r="P5229" s="129" t="s">
        <v>12441</v>
      </c>
    </row>
    <row r="5230" spans="2:16" ht="61.8" thickBot="1">
      <c r="B5230" s="13">
        <v>2050</v>
      </c>
      <c r="P5230" s="129" t="s">
        <v>12442</v>
      </c>
    </row>
    <row r="5231" spans="2:16" ht="21" thickBot="1">
      <c r="B5231" s="13">
        <v>2051</v>
      </c>
      <c r="P5231" s="129" t="s">
        <v>12443</v>
      </c>
    </row>
    <row r="5232" spans="2:16" ht="41.4" thickBot="1">
      <c r="B5232" s="13">
        <v>2052</v>
      </c>
      <c r="P5232" s="129" t="s">
        <v>12444</v>
      </c>
    </row>
    <row r="5233" spans="2:16" ht="21" thickBot="1">
      <c r="B5233" s="13">
        <v>2053</v>
      </c>
      <c r="P5233" s="129" t="s">
        <v>12445</v>
      </c>
    </row>
    <row r="5234" spans="2:16" ht="21" thickBot="1">
      <c r="B5234" s="13">
        <v>2054</v>
      </c>
      <c r="P5234" s="129" t="s">
        <v>12446</v>
      </c>
    </row>
    <row r="5235" spans="2:16" ht="72" thickBot="1">
      <c r="B5235" s="13">
        <v>2055</v>
      </c>
      <c r="P5235" s="129" t="s">
        <v>12447</v>
      </c>
    </row>
    <row r="5236" spans="2:16" ht="31.2" thickBot="1">
      <c r="B5236" s="13">
        <v>2056</v>
      </c>
      <c r="P5236" s="129" t="s">
        <v>12448</v>
      </c>
    </row>
    <row r="5237" spans="2:16" ht="21" thickBot="1">
      <c r="B5237" s="13">
        <v>2057</v>
      </c>
      <c r="P5237" s="129" t="s">
        <v>12449</v>
      </c>
    </row>
    <row r="5238" spans="2:16" ht="18.600000000000001" thickBot="1">
      <c r="B5238" s="13">
        <v>2058</v>
      </c>
      <c r="P5238" s="129" t="s">
        <v>12450</v>
      </c>
    </row>
    <row r="5239" spans="2:16" ht="18.600000000000001" thickBot="1">
      <c r="B5239" s="13">
        <v>2059</v>
      </c>
      <c r="P5239" s="129" t="s">
        <v>12451</v>
      </c>
    </row>
    <row r="5240" spans="2:16" ht="18.600000000000001" thickBot="1">
      <c r="B5240" s="13">
        <v>2060</v>
      </c>
      <c r="P5240" s="129" t="s">
        <v>12452</v>
      </c>
    </row>
    <row r="5241" spans="2:16" ht="18.600000000000001" thickBot="1">
      <c r="B5241" s="13">
        <v>2061</v>
      </c>
      <c r="P5241" s="129" t="s">
        <v>12453</v>
      </c>
    </row>
    <row r="5242" spans="2:16" ht="31.2" thickBot="1">
      <c r="B5242" s="13">
        <v>2062</v>
      </c>
      <c r="P5242" s="129" t="s">
        <v>12454</v>
      </c>
    </row>
    <row r="5243" spans="2:16" ht="41.4" thickBot="1">
      <c r="B5243" s="13">
        <v>2063</v>
      </c>
      <c r="P5243" s="129" t="s">
        <v>12455</v>
      </c>
    </row>
    <row r="5244" spans="2:16" ht="31.2" thickBot="1">
      <c r="B5244" s="13">
        <v>2064</v>
      </c>
      <c r="P5244" s="129" t="s">
        <v>12456</v>
      </c>
    </row>
    <row r="5245" spans="2:16" ht="31.2" thickBot="1">
      <c r="B5245" s="13">
        <v>2065</v>
      </c>
      <c r="P5245" s="129" t="s">
        <v>12457</v>
      </c>
    </row>
    <row r="5246" spans="2:16" ht="61.8" thickBot="1">
      <c r="B5246" s="13">
        <v>2066</v>
      </c>
      <c r="P5246" s="129" t="s">
        <v>12458</v>
      </c>
    </row>
    <row r="5247" spans="2:16" ht="72" thickBot="1">
      <c r="B5247" s="13">
        <v>2067</v>
      </c>
      <c r="P5247" s="129" t="s">
        <v>12459</v>
      </c>
    </row>
    <row r="5248" spans="2:16" ht="92.4" thickBot="1">
      <c r="B5248" s="13">
        <v>2068</v>
      </c>
      <c r="P5248" s="129" t="s">
        <v>12460</v>
      </c>
    </row>
    <row r="5249" spans="2:16" ht="92.4" thickBot="1">
      <c r="B5249" s="13">
        <v>2069</v>
      </c>
      <c r="P5249" s="129" t="s">
        <v>12461</v>
      </c>
    </row>
    <row r="5250" spans="2:16" ht="72" thickBot="1">
      <c r="B5250" s="13">
        <v>2070</v>
      </c>
      <c r="P5250" s="129" t="s">
        <v>12462</v>
      </c>
    </row>
    <row r="5251" spans="2:16" ht="61.8" thickBot="1">
      <c r="B5251" s="13">
        <v>2071</v>
      </c>
      <c r="P5251" s="129" t="s">
        <v>12463</v>
      </c>
    </row>
    <row r="5252" spans="2:16" ht="31.2" thickBot="1">
      <c r="B5252" s="13">
        <v>2072</v>
      </c>
      <c r="P5252" s="129" t="s">
        <v>12464</v>
      </c>
    </row>
    <row r="5253" spans="2:16" ht="72" thickBot="1">
      <c r="B5253" s="13">
        <v>2073</v>
      </c>
      <c r="P5253" s="129" t="s">
        <v>12465</v>
      </c>
    </row>
    <row r="5254" spans="2:16" ht="72" thickBot="1">
      <c r="B5254" s="13">
        <v>2074</v>
      </c>
      <c r="P5254" s="129" t="s">
        <v>12466</v>
      </c>
    </row>
    <row r="5255" spans="2:16" ht="72" thickBot="1">
      <c r="B5255" s="13">
        <v>2075</v>
      </c>
      <c r="P5255" s="129" t="s">
        <v>12467</v>
      </c>
    </row>
    <row r="5256" spans="2:16" ht="61.8" thickBot="1">
      <c r="B5256" s="13">
        <v>2076</v>
      </c>
      <c r="P5256" s="129" t="s">
        <v>12468</v>
      </c>
    </row>
    <row r="5257" spans="2:16" ht="51.6" thickBot="1">
      <c r="B5257" s="13">
        <v>2077</v>
      </c>
      <c r="P5257" s="129" t="s">
        <v>12469</v>
      </c>
    </row>
    <row r="5258" spans="2:16" ht="51.6" thickBot="1">
      <c r="B5258" s="13">
        <v>2078</v>
      </c>
      <c r="P5258" s="129" t="s">
        <v>12470</v>
      </c>
    </row>
    <row r="5259" spans="2:16" ht="31.2" thickBot="1">
      <c r="B5259" s="13">
        <v>2079</v>
      </c>
      <c r="P5259" s="129" t="s">
        <v>12471</v>
      </c>
    </row>
    <row r="5260" spans="2:16" ht="51.6" thickBot="1">
      <c r="B5260" s="13">
        <v>2080</v>
      </c>
      <c r="P5260" s="129" t="s">
        <v>12472</v>
      </c>
    </row>
    <row r="5261" spans="2:16" ht="51.6" thickBot="1">
      <c r="B5261" s="13">
        <v>2081</v>
      </c>
      <c r="P5261" s="129" t="s">
        <v>12473</v>
      </c>
    </row>
    <row r="5262" spans="2:16" ht="41.4" thickBot="1">
      <c r="B5262" s="13">
        <v>2082</v>
      </c>
      <c r="P5262" s="129" t="s">
        <v>12474</v>
      </c>
    </row>
    <row r="5263" spans="2:16" ht="21" thickBot="1">
      <c r="B5263" s="13">
        <v>2083</v>
      </c>
      <c r="P5263" s="129" t="s">
        <v>12475</v>
      </c>
    </row>
    <row r="5264" spans="2:16" ht="31.2" thickBot="1">
      <c r="B5264" s="13">
        <v>2084</v>
      </c>
      <c r="P5264" s="129" t="s">
        <v>12476</v>
      </c>
    </row>
    <row r="5265" spans="2:16" ht="92.4" thickBot="1">
      <c r="B5265" s="13">
        <v>2085</v>
      </c>
      <c r="P5265" s="129" t="s">
        <v>12477</v>
      </c>
    </row>
    <row r="5266" spans="2:16" ht="92.4" thickBot="1">
      <c r="B5266" s="13">
        <v>2086</v>
      </c>
      <c r="P5266" s="129" t="s">
        <v>12478</v>
      </c>
    </row>
    <row r="5267" spans="2:16" ht="51.6" thickBot="1">
      <c r="B5267" s="13">
        <v>2087</v>
      </c>
      <c r="P5267" s="129" t="s">
        <v>12479</v>
      </c>
    </row>
    <row r="5268" spans="2:16" ht="61.8" thickBot="1">
      <c r="B5268" s="13">
        <v>2088</v>
      </c>
      <c r="P5268" s="129" t="s">
        <v>12480</v>
      </c>
    </row>
    <row r="5269" spans="2:16" ht="51.6" thickBot="1">
      <c r="B5269" s="13">
        <v>2089</v>
      </c>
      <c r="P5269" s="129" t="s">
        <v>12481</v>
      </c>
    </row>
    <row r="5270" spans="2:16" ht="21" thickBot="1">
      <c r="B5270" s="13">
        <v>2090</v>
      </c>
      <c r="P5270" s="129" t="s">
        <v>12482</v>
      </c>
    </row>
    <row r="5271" spans="2:16" ht="51.6" thickBot="1">
      <c r="B5271" s="13">
        <v>2091</v>
      </c>
      <c r="P5271" s="129" t="s">
        <v>12483</v>
      </c>
    </row>
    <row r="5272" spans="2:16" ht="41.4" thickBot="1">
      <c r="B5272" s="13">
        <v>2092</v>
      </c>
      <c r="P5272" s="129" t="s">
        <v>12484</v>
      </c>
    </row>
    <row r="5273" spans="2:16" ht="31.2" thickBot="1">
      <c r="B5273" s="13">
        <v>2093</v>
      </c>
      <c r="P5273" s="129" t="s">
        <v>12485</v>
      </c>
    </row>
    <row r="5274" spans="2:16" ht="31.2" thickBot="1">
      <c r="B5274" s="13">
        <v>2094</v>
      </c>
      <c r="P5274" s="129" t="s">
        <v>12486</v>
      </c>
    </row>
    <row r="5275" spans="2:16" ht="41.4" thickBot="1">
      <c r="B5275" s="13">
        <v>2095</v>
      </c>
      <c r="P5275" s="129" t="s">
        <v>12487</v>
      </c>
    </row>
    <row r="5276" spans="2:16" ht="31.2" thickBot="1">
      <c r="B5276" s="13">
        <v>2096</v>
      </c>
      <c r="P5276" s="129" t="s">
        <v>12488</v>
      </c>
    </row>
    <row r="5277" spans="2:16" ht="21" thickBot="1">
      <c r="B5277" s="13">
        <v>2097</v>
      </c>
      <c r="P5277" s="129" t="s">
        <v>12489</v>
      </c>
    </row>
    <row r="5278" spans="2:16" ht="41.4" thickBot="1">
      <c r="B5278" s="13">
        <v>2098</v>
      </c>
      <c r="P5278" s="129" t="s">
        <v>12490</v>
      </c>
    </row>
    <row r="5279" spans="2:16" ht="72" thickBot="1">
      <c r="B5279" s="13">
        <v>2099</v>
      </c>
      <c r="P5279" s="129" t="s">
        <v>12491</v>
      </c>
    </row>
    <row r="5280" spans="2:16" ht="61.8" thickBot="1">
      <c r="B5280" s="13">
        <v>2100</v>
      </c>
      <c r="P5280" s="129" t="s">
        <v>12492</v>
      </c>
    </row>
    <row r="5281" spans="2:16" ht="18.600000000000001" thickBot="1">
      <c r="B5281" s="13">
        <v>2101</v>
      </c>
      <c r="P5281" s="129" t="s">
        <v>12493</v>
      </c>
    </row>
    <row r="5282" spans="2:16" ht="102.6" thickBot="1">
      <c r="B5282" s="13">
        <v>2102</v>
      </c>
      <c r="P5282" s="129" t="s">
        <v>12494</v>
      </c>
    </row>
    <row r="5283" spans="2:16" ht="41.4" thickBot="1">
      <c r="B5283" s="13">
        <v>2103</v>
      </c>
      <c r="P5283" s="129" t="s">
        <v>12495</v>
      </c>
    </row>
    <row r="5284" spans="2:16" ht="31.2" thickBot="1">
      <c r="B5284" s="13">
        <v>2104</v>
      </c>
      <c r="P5284" s="129" t="s">
        <v>12496</v>
      </c>
    </row>
    <row r="5285" spans="2:16" ht="51.6" thickBot="1">
      <c r="B5285" s="13">
        <v>2105</v>
      </c>
      <c r="P5285" s="129" t="s">
        <v>12497</v>
      </c>
    </row>
    <row r="5286" spans="2:16" ht="31.2" thickBot="1">
      <c r="B5286" s="13">
        <v>2106</v>
      </c>
      <c r="P5286" s="129" t="s">
        <v>12498</v>
      </c>
    </row>
    <row r="5287" spans="2:16" ht="61.8" thickBot="1">
      <c r="B5287" s="13">
        <v>2107</v>
      </c>
      <c r="P5287" s="129" t="s">
        <v>12499</v>
      </c>
    </row>
    <row r="5288" spans="2:16" ht="21" thickBot="1">
      <c r="B5288" s="13">
        <v>2108</v>
      </c>
      <c r="P5288" s="129" t="s">
        <v>12500</v>
      </c>
    </row>
    <row r="5289" spans="2:16" ht="72" thickBot="1">
      <c r="B5289" s="13">
        <v>2109</v>
      </c>
      <c r="P5289" s="129" t="s">
        <v>12501</v>
      </c>
    </row>
    <row r="5290" spans="2:16" ht="31.2" thickBot="1">
      <c r="B5290" s="13">
        <v>2110</v>
      </c>
      <c r="P5290" s="129" t="s">
        <v>12502</v>
      </c>
    </row>
    <row r="5291" spans="2:16" ht="72" thickBot="1">
      <c r="B5291" s="13">
        <v>2111</v>
      </c>
      <c r="P5291" s="129" t="s">
        <v>12503</v>
      </c>
    </row>
    <row r="5292" spans="2:16" ht="18.600000000000001" thickBot="1">
      <c r="B5292" s="13">
        <v>2112</v>
      </c>
      <c r="P5292" s="129" t="s">
        <v>12493</v>
      </c>
    </row>
    <row r="5293" spans="2:16" ht="21" thickBot="1">
      <c r="B5293" s="13">
        <v>2113</v>
      </c>
      <c r="P5293" s="129" t="s">
        <v>12504</v>
      </c>
    </row>
    <row r="5294" spans="2:16" ht="21" thickBot="1">
      <c r="B5294" s="13">
        <v>2114</v>
      </c>
      <c r="P5294" s="129" t="s">
        <v>12505</v>
      </c>
    </row>
    <row r="5295" spans="2:16" ht="41.4" thickBot="1">
      <c r="B5295" s="13">
        <v>2115</v>
      </c>
      <c r="P5295" s="129" t="s">
        <v>12506</v>
      </c>
    </row>
    <row r="5296" spans="2:16" ht="102.6" thickBot="1">
      <c r="B5296" s="13">
        <v>2116</v>
      </c>
      <c r="P5296" s="129" t="s">
        <v>12507</v>
      </c>
    </row>
    <row r="5297" spans="2:16" ht="82.2" thickBot="1">
      <c r="B5297" s="13">
        <v>2117</v>
      </c>
      <c r="P5297" s="129" t="s">
        <v>12508</v>
      </c>
    </row>
    <row r="5298" spans="2:16" ht="61.8" thickBot="1">
      <c r="B5298" s="13">
        <v>2118</v>
      </c>
      <c r="P5298" s="129" t="s">
        <v>12509</v>
      </c>
    </row>
    <row r="5299" spans="2:16" ht="21" thickBot="1">
      <c r="B5299" s="13">
        <v>2119</v>
      </c>
      <c r="P5299" s="129" t="s">
        <v>12510</v>
      </c>
    </row>
    <row r="5300" spans="2:16" ht="61.8" thickBot="1">
      <c r="B5300" s="13">
        <v>2120</v>
      </c>
      <c r="P5300" s="129" t="s">
        <v>12511</v>
      </c>
    </row>
    <row r="5301" spans="2:16" ht="21" thickBot="1">
      <c r="B5301" s="13">
        <v>2121</v>
      </c>
      <c r="P5301" s="129" t="s">
        <v>12512</v>
      </c>
    </row>
    <row r="5302" spans="2:16" ht="21" thickBot="1">
      <c r="B5302" s="13">
        <v>2122</v>
      </c>
      <c r="P5302" s="129" t="s">
        <v>12513</v>
      </c>
    </row>
    <row r="5303" spans="2:16" ht="41.4" thickBot="1">
      <c r="B5303" s="13">
        <v>2123</v>
      </c>
      <c r="P5303" s="129" t="s">
        <v>12514</v>
      </c>
    </row>
    <row r="5304" spans="2:16" ht="21" thickBot="1">
      <c r="B5304" s="13">
        <v>2124</v>
      </c>
      <c r="P5304" s="129" t="s">
        <v>12515</v>
      </c>
    </row>
    <row r="5305" spans="2:16" ht="18.600000000000001" thickBot="1">
      <c r="B5305" s="13">
        <v>2125</v>
      </c>
      <c r="P5305" s="129" t="s">
        <v>12516</v>
      </c>
    </row>
    <row r="5306" spans="2:16" ht="51.6" thickBot="1">
      <c r="B5306" s="13">
        <v>2126</v>
      </c>
      <c r="P5306" s="129" t="s">
        <v>12517</v>
      </c>
    </row>
    <row r="5307" spans="2:16" ht="21" thickBot="1">
      <c r="B5307" s="13">
        <v>2127</v>
      </c>
      <c r="P5307" s="129" t="s">
        <v>12518</v>
      </c>
    </row>
    <row r="5308" spans="2:16" ht="31.2" thickBot="1">
      <c r="B5308" s="13">
        <v>2128</v>
      </c>
      <c r="P5308" s="129" t="s">
        <v>12519</v>
      </c>
    </row>
    <row r="5309" spans="2:16" ht="21" thickBot="1">
      <c r="B5309" s="13">
        <v>2129</v>
      </c>
      <c r="P5309" s="129" t="s">
        <v>12520</v>
      </c>
    </row>
    <row r="5310" spans="2:16" ht="72" thickBot="1">
      <c r="B5310" s="13">
        <v>2130</v>
      </c>
      <c r="P5310" s="129" t="s">
        <v>12521</v>
      </c>
    </row>
    <row r="5311" spans="2:16" ht="21" thickBot="1">
      <c r="B5311" s="13">
        <v>2131</v>
      </c>
      <c r="P5311" s="129" t="s">
        <v>12510</v>
      </c>
    </row>
    <row r="5312" spans="2:16" ht="51.6" thickBot="1">
      <c r="B5312" s="13">
        <v>2132</v>
      </c>
      <c r="P5312" s="129" t="s">
        <v>12522</v>
      </c>
    </row>
    <row r="5313" spans="2:16" ht="51.6" thickBot="1">
      <c r="B5313" s="13">
        <v>2133</v>
      </c>
      <c r="P5313" s="129" t="s">
        <v>12523</v>
      </c>
    </row>
    <row r="5314" spans="2:16" ht="72" thickBot="1">
      <c r="B5314" s="13">
        <v>2134</v>
      </c>
      <c r="P5314" s="129" t="s">
        <v>12524</v>
      </c>
    </row>
    <row r="5315" spans="2:16" ht="51.6" thickBot="1">
      <c r="B5315" s="13">
        <v>2135</v>
      </c>
      <c r="P5315" s="129" t="s">
        <v>12525</v>
      </c>
    </row>
    <row r="5316" spans="2:16" ht="18.600000000000001" thickBot="1">
      <c r="B5316" s="13">
        <v>2136</v>
      </c>
      <c r="P5316" s="129" t="s">
        <v>12526</v>
      </c>
    </row>
    <row r="5317" spans="2:16" ht="31.2" thickBot="1">
      <c r="B5317" s="13">
        <v>2137</v>
      </c>
      <c r="P5317" s="129" t="s">
        <v>12527</v>
      </c>
    </row>
    <row r="5318" spans="2:16" ht="41.4" thickBot="1">
      <c r="B5318" s="13">
        <v>2138</v>
      </c>
      <c r="P5318" s="129" t="s">
        <v>12528</v>
      </c>
    </row>
    <row r="5319" spans="2:16" ht="41.4" thickBot="1">
      <c r="B5319" s="13">
        <v>2139</v>
      </c>
      <c r="P5319" s="129" t="s">
        <v>12529</v>
      </c>
    </row>
    <row r="5320" spans="2:16" ht="51.6" thickBot="1">
      <c r="B5320" s="13">
        <v>2140</v>
      </c>
      <c r="P5320" s="129" t="s">
        <v>12530</v>
      </c>
    </row>
    <row r="5321" spans="2:16" ht="31.2" thickBot="1">
      <c r="B5321" s="13">
        <v>2141</v>
      </c>
      <c r="P5321" s="129" t="s">
        <v>12531</v>
      </c>
    </row>
    <row r="5322" spans="2:16" ht="61.8" thickBot="1">
      <c r="B5322" s="13">
        <v>2142</v>
      </c>
      <c r="P5322" s="129" t="s">
        <v>12532</v>
      </c>
    </row>
    <row r="5323" spans="2:16" ht="31.2" thickBot="1">
      <c r="B5323" s="13">
        <v>2143</v>
      </c>
      <c r="P5323" s="129" t="s">
        <v>12533</v>
      </c>
    </row>
    <row r="5324" spans="2:16" ht="21" thickBot="1">
      <c r="B5324" s="13">
        <v>2144</v>
      </c>
      <c r="P5324" s="129" t="s">
        <v>12534</v>
      </c>
    </row>
    <row r="5325" spans="2:16" ht="31.2" thickBot="1">
      <c r="B5325" s="13">
        <v>2145</v>
      </c>
      <c r="P5325" s="129" t="s">
        <v>12535</v>
      </c>
    </row>
    <row r="5326" spans="2:16" ht="18.600000000000001" thickBot="1">
      <c r="B5326" s="13">
        <v>2146</v>
      </c>
      <c r="P5326" s="129" t="s">
        <v>12536</v>
      </c>
    </row>
    <row r="5327" spans="2:16" ht="21" thickBot="1">
      <c r="B5327" s="13">
        <v>2147</v>
      </c>
      <c r="P5327" s="129" t="s">
        <v>12537</v>
      </c>
    </row>
    <row r="5328" spans="2:16" ht="18.600000000000001" thickBot="1">
      <c r="B5328" s="13">
        <v>2148</v>
      </c>
      <c r="P5328" s="129" t="s">
        <v>12538</v>
      </c>
    </row>
    <row r="5329" spans="2:16" ht="18.600000000000001" thickBot="1">
      <c r="B5329" s="13">
        <v>2149</v>
      </c>
      <c r="P5329" s="129" t="s">
        <v>12539</v>
      </c>
    </row>
    <row r="5330" spans="2:16" ht="61.8" thickBot="1">
      <c r="B5330" s="13">
        <v>2150</v>
      </c>
      <c r="P5330" s="129" t="s">
        <v>12540</v>
      </c>
    </row>
    <row r="5331" spans="2:16" ht="21" thickBot="1">
      <c r="B5331" s="13">
        <v>2151</v>
      </c>
      <c r="P5331" s="129" t="s">
        <v>12541</v>
      </c>
    </row>
    <row r="5332" spans="2:16" ht="72" thickBot="1">
      <c r="B5332" s="13">
        <v>2152</v>
      </c>
      <c r="P5332" s="129" t="s">
        <v>12542</v>
      </c>
    </row>
    <row r="5333" spans="2:16" ht="21" thickBot="1">
      <c r="B5333" s="13">
        <v>2153</v>
      </c>
      <c r="P5333" s="129" t="s">
        <v>12543</v>
      </c>
    </row>
    <row r="5334" spans="2:16" ht="31.2" thickBot="1">
      <c r="B5334" s="13">
        <v>2154</v>
      </c>
      <c r="P5334" s="129" t="s">
        <v>12544</v>
      </c>
    </row>
    <row r="5335" spans="2:16" ht="41.4" thickBot="1">
      <c r="B5335" s="13">
        <v>2155</v>
      </c>
      <c r="P5335" s="129" t="s">
        <v>12545</v>
      </c>
    </row>
    <row r="5336" spans="2:16" ht="21" thickBot="1">
      <c r="B5336" s="13">
        <v>2156</v>
      </c>
      <c r="P5336" s="129" t="s">
        <v>12543</v>
      </c>
    </row>
    <row r="5337" spans="2:16" ht="82.2" thickBot="1">
      <c r="B5337" s="13">
        <v>2157</v>
      </c>
      <c r="P5337" s="129" t="s">
        <v>12546</v>
      </c>
    </row>
    <row r="5338" spans="2:16" ht="21" thickBot="1">
      <c r="B5338" s="13">
        <v>2158</v>
      </c>
      <c r="P5338" s="129" t="s">
        <v>12547</v>
      </c>
    </row>
    <row r="5339" spans="2:16" ht="31.2" thickBot="1">
      <c r="B5339" s="13">
        <v>2159</v>
      </c>
      <c r="P5339" s="129" t="s">
        <v>12548</v>
      </c>
    </row>
    <row r="5340" spans="2:16" ht="31.2" thickBot="1">
      <c r="B5340" s="13">
        <v>2160</v>
      </c>
      <c r="P5340" s="129" t="s">
        <v>12549</v>
      </c>
    </row>
    <row r="5341" spans="2:16" ht="21" thickBot="1">
      <c r="B5341" s="13">
        <v>2161</v>
      </c>
      <c r="P5341" s="129" t="s">
        <v>12550</v>
      </c>
    </row>
    <row r="5342" spans="2:16" ht="21" thickBot="1">
      <c r="B5342" s="13">
        <v>2162</v>
      </c>
      <c r="P5342" s="129" t="s">
        <v>12551</v>
      </c>
    </row>
    <row r="5343" spans="2:16" ht="31.2" thickBot="1">
      <c r="B5343" s="13">
        <v>2163</v>
      </c>
      <c r="P5343" s="129" t="s">
        <v>12552</v>
      </c>
    </row>
    <row r="5344" spans="2:16" ht="31.2" thickBot="1">
      <c r="B5344" s="13">
        <v>2164</v>
      </c>
      <c r="P5344" s="129" t="s">
        <v>12553</v>
      </c>
    </row>
    <row r="5345" spans="2:16" ht="41.4" thickBot="1">
      <c r="B5345" s="13">
        <v>2165</v>
      </c>
      <c r="P5345" s="129" t="s">
        <v>12554</v>
      </c>
    </row>
    <row r="5346" spans="2:16" ht="21" thickBot="1">
      <c r="B5346" s="13">
        <v>2166</v>
      </c>
      <c r="P5346" s="129" t="s">
        <v>12555</v>
      </c>
    </row>
    <row r="5347" spans="2:16" ht="41.4" thickBot="1">
      <c r="B5347" s="13">
        <v>2167</v>
      </c>
      <c r="P5347" s="129" t="s">
        <v>12556</v>
      </c>
    </row>
    <row r="5348" spans="2:16" ht="31.2" thickBot="1">
      <c r="B5348" s="13">
        <v>2168</v>
      </c>
      <c r="P5348" s="129" t="s">
        <v>12557</v>
      </c>
    </row>
    <row r="5349" spans="2:16" ht="31.2" thickBot="1">
      <c r="B5349" s="13">
        <v>2169</v>
      </c>
      <c r="P5349" s="129" t="s">
        <v>12558</v>
      </c>
    </row>
    <row r="5350" spans="2:16" ht="51.6" thickBot="1">
      <c r="B5350" s="13">
        <v>2170</v>
      </c>
      <c r="P5350" s="129" t="s">
        <v>12559</v>
      </c>
    </row>
    <row r="5351" spans="2:16" ht="41.4" thickBot="1">
      <c r="B5351" s="13">
        <v>2171</v>
      </c>
      <c r="P5351" s="129" t="s">
        <v>12560</v>
      </c>
    </row>
    <row r="5352" spans="2:16" ht="31.2" thickBot="1">
      <c r="B5352" s="13">
        <v>2172</v>
      </c>
      <c r="P5352" s="129" t="s">
        <v>12561</v>
      </c>
    </row>
    <row r="5353" spans="2:16" ht="21" thickBot="1">
      <c r="B5353" s="13">
        <v>2173</v>
      </c>
      <c r="P5353" s="129" t="s">
        <v>12562</v>
      </c>
    </row>
    <row r="5354" spans="2:16" ht="72" thickBot="1">
      <c r="B5354" s="13">
        <v>2174</v>
      </c>
      <c r="P5354" s="129" t="s">
        <v>12563</v>
      </c>
    </row>
    <row r="5355" spans="2:16" ht="41.4" thickBot="1">
      <c r="B5355" s="13">
        <v>2175</v>
      </c>
      <c r="P5355" s="129" t="s">
        <v>12564</v>
      </c>
    </row>
    <row r="5356" spans="2:16" ht="51.6" thickBot="1">
      <c r="B5356" s="13">
        <v>2176</v>
      </c>
      <c r="P5356" s="129" t="s">
        <v>12565</v>
      </c>
    </row>
    <row r="5357" spans="2:16" ht="21" thickBot="1">
      <c r="B5357" s="13">
        <v>2177</v>
      </c>
      <c r="P5357" s="129" t="s">
        <v>12566</v>
      </c>
    </row>
    <row r="5358" spans="2:16" ht="72" thickBot="1">
      <c r="B5358" s="13">
        <v>2178</v>
      </c>
      <c r="P5358" s="129" t="s">
        <v>12567</v>
      </c>
    </row>
    <row r="5359" spans="2:16" ht="61.8" thickBot="1">
      <c r="B5359" s="13">
        <v>2179</v>
      </c>
      <c r="P5359" s="129" t="s">
        <v>12568</v>
      </c>
    </row>
    <row r="5360" spans="2:16" ht="21" thickBot="1">
      <c r="B5360" s="13">
        <v>2180</v>
      </c>
      <c r="P5360" s="129" t="s">
        <v>12569</v>
      </c>
    </row>
    <row r="5361" spans="2:16" ht="18.600000000000001" thickBot="1">
      <c r="B5361" s="13">
        <v>2181</v>
      </c>
      <c r="P5361" s="129" t="s">
        <v>12570</v>
      </c>
    </row>
    <row r="5362" spans="2:16" ht="41.4" thickBot="1">
      <c r="B5362" s="13">
        <v>2182</v>
      </c>
      <c r="P5362" s="129" t="s">
        <v>12571</v>
      </c>
    </row>
    <row r="5363" spans="2:16" ht="31.2" thickBot="1">
      <c r="B5363" s="13">
        <v>2183</v>
      </c>
      <c r="P5363" s="129" t="s">
        <v>12572</v>
      </c>
    </row>
    <row r="5364" spans="2:16" ht="72" thickBot="1">
      <c r="B5364" s="13">
        <v>2184</v>
      </c>
      <c r="P5364" s="129" t="s">
        <v>12573</v>
      </c>
    </row>
    <row r="5365" spans="2:16" ht="21" thickBot="1">
      <c r="B5365" s="13">
        <v>2185</v>
      </c>
      <c r="P5365" s="129" t="s">
        <v>12574</v>
      </c>
    </row>
    <row r="5366" spans="2:16" ht="21" thickBot="1">
      <c r="B5366" s="13">
        <v>2186</v>
      </c>
      <c r="P5366" s="129" t="s">
        <v>12575</v>
      </c>
    </row>
    <row r="5367" spans="2:16" ht="61.8" thickBot="1">
      <c r="B5367" s="13">
        <v>2187</v>
      </c>
      <c r="P5367" s="129" t="s">
        <v>12576</v>
      </c>
    </row>
    <row r="5368" spans="2:16" ht="92.4" thickBot="1">
      <c r="B5368" s="13">
        <v>2188</v>
      </c>
      <c r="P5368" s="129" t="s">
        <v>12577</v>
      </c>
    </row>
    <row r="5369" spans="2:16" ht="82.2" thickBot="1">
      <c r="B5369" s="13">
        <v>2189</v>
      </c>
      <c r="P5369" s="129" t="s">
        <v>12578</v>
      </c>
    </row>
    <row r="5370" spans="2:16" ht="51.6" thickBot="1">
      <c r="B5370" s="13">
        <v>2190</v>
      </c>
      <c r="P5370" s="129" t="s">
        <v>12579</v>
      </c>
    </row>
    <row r="5371" spans="2:16" ht="21" thickBot="1">
      <c r="B5371" s="13">
        <v>2191</v>
      </c>
      <c r="P5371" s="129" t="s">
        <v>12580</v>
      </c>
    </row>
    <row r="5372" spans="2:16" ht="31.2" thickBot="1">
      <c r="B5372" s="13">
        <v>2192</v>
      </c>
      <c r="P5372" s="129" t="s">
        <v>12581</v>
      </c>
    </row>
    <row r="5373" spans="2:16" ht="92.4" thickBot="1">
      <c r="B5373" s="13">
        <v>2193</v>
      </c>
      <c r="P5373" s="129" t="s">
        <v>12582</v>
      </c>
    </row>
    <row r="5374" spans="2:16" ht="123" thickBot="1">
      <c r="B5374" s="13">
        <v>2194</v>
      </c>
      <c r="P5374" s="129" t="s">
        <v>12583</v>
      </c>
    </row>
    <row r="5375" spans="2:16" ht="18.600000000000001" thickBot="1">
      <c r="B5375" s="13">
        <v>2195</v>
      </c>
      <c r="P5375" s="129" t="s">
        <v>12584</v>
      </c>
    </row>
    <row r="5376" spans="2:16" ht="21" thickBot="1">
      <c r="B5376" s="13">
        <v>2196</v>
      </c>
      <c r="P5376" s="129" t="s">
        <v>12585</v>
      </c>
    </row>
    <row r="5377" spans="2:16" ht="31.2" thickBot="1">
      <c r="B5377" s="13">
        <v>2197</v>
      </c>
      <c r="P5377" s="129" t="s">
        <v>12586</v>
      </c>
    </row>
    <row r="5378" spans="2:16" ht="72" thickBot="1">
      <c r="B5378" s="13">
        <v>2198</v>
      </c>
      <c r="P5378" s="129" t="s">
        <v>12587</v>
      </c>
    </row>
    <row r="5379" spans="2:16" ht="102.6" thickBot="1">
      <c r="B5379" s="13">
        <v>2199</v>
      </c>
      <c r="P5379" s="129" t="s">
        <v>12588</v>
      </c>
    </row>
    <row r="5380" spans="2:16" ht="112.8" thickBot="1">
      <c r="B5380" s="13">
        <v>2200</v>
      </c>
      <c r="P5380" s="129" t="s">
        <v>12589</v>
      </c>
    </row>
    <row r="5381" spans="2:16" ht="41.4" thickBot="1">
      <c r="B5381" s="13">
        <v>2201</v>
      </c>
      <c r="P5381" s="129" t="s">
        <v>12590</v>
      </c>
    </row>
    <row r="5382" spans="2:16" ht="41.4" thickBot="1">
      <c r="B5382" s="13">
        <v>2202</v>
      </c>
      <c r="P5382" s="129" t="s">
        <v>12591</v>
      </c>
    </row>
    <row r="5383" spans="2:16" ht="72" thickBot="1">
      <c r="B5383" s="13">
        <v>2203</v>
      </c>
      <c r="P5383" s="129" t="s">
        <v>12592</v>
      </c>
    </row>
    <row r="5384" spans="2:16" ht="72" thickBot="1">
      <c r="B5384" s="13">
        <v>2204</v>
      </c>
      <c r="P5384" s="129" t="s">
        <v>12593</v>
      </c>
    </row>
    <row r="5385" spans="2:16" ht="21" thickBot="1">
      <c r="B5385" s="13">
        <v>2205</v>
      </c>
      <c r="P5385" s="129" t="s">
        <v>12594</v>
      </c>
    </row>
    <row r="5386" spans="2:16" ht="21" thickBot="1">
      <c r="B5386" s="13">
        <v>2206</v>
      </c>
      <c r="P5386" s="129" t="s">
        <v>12595</v>
      </c>
    </row>
    <row r="5387" spans="2:16" ht="72" thickBot="1">
      <c r="B5387" s="13">
        <v>2207</v>
      </c>
      <c r="P5387" s="129" t="s">
        <v>12596</v>
      </c>
    </row>
    <row r="5388" spans="2:16" ht="72" thickBot="1">
      <c r="B5388" s="13">
        <v>2208</v>
      </c>
      <c r="P5388" s="129" t="s">
        <v>12597</v>
      </c>
    </row>
    <row r="5389" spans="2:16" ht="51.6" thickBot="1">
      <c r="B5389" s="13">
        <v>2209</v>
      </c>
      <c r="P5389" s="129" t="s">
        <v>12598</v>
      </c>
    </row>
    <row r="5390" spans="2:16" ht="92.4" thickBot="1">
      <c r="B5390" s="13">
        <v>2210</v>
      </c>
      <c r="P5390" s="129" t="s">
        <v>12599</v>
      </c>
    </row>
    <row r="5391" spans="2:16" ht="21" thickBot="1">
      <c r="B5391" s="13">
        <v>2211</v>
      </c>
      <c r="P5391" s="129" t="s">
        <v>12600</v>
      </c>
    </row>
    <row r="5392" spans="2:16" ht="31.2" thickBot="1">
      <c r="B5392" s="13">
        <v>2212</v>
      </c>
      <c r="P5392" s="129" t="s">
        <v>12601</v>
      </c>
    </row>
    <row r="5393" spans="2:16" ht="31.2" thickBot="1">
      <c r="B5393" s="13">
        <v>2213</v>
      </c>
      <c r="P5393" s="129" t="s">
        <v>12602</v>
      </c>
    </row>
    <row r="5394" spans="2:16" ht="51.6" thickBot="1">
      <c r="B5394" s="13">
        <v>2214</v>
      </c>
      <c r="P5394" s="129" t="s">
        <v>12603</v>
      </c>
    </row>
    <row r="5395" spans="2:16" ht="41.4" thickBot="1">
      <c r="B5395" s="13">
        <v>2215</v>
      </c>
      <c r="P5395" s="129" t="s">
        <v>12604</v>
      </c>
    </row>
    <row r="5396" spans="2:16" ht="61.8" thickBot="1">
      <c r="B5396" s="13">
        <v>2216</v>
      </c>
      <c r="P5396" s="129" t="s">
        <v>12605</v>
      </c>
    </row>
    <row r="5397" spans="2:16" ht="72" thickBot="1">
      <c r="B5397" s="13">
        <v>2217</v>
      </c>
      <c r="P5397" s="129" t="s">
        <v>12606</v>
      </c>
    </row>
    <row r="5398" spans="2:16" ht="31.2" thickBot="1">
      <c r="B5398" s="13">
        <v>2218</v>
      </c>
      <c r="P5398" s="129" t="s">
        <v>12607</v>
      </c>
    </row>
    <row r="5399" spans="2:16" ht="31.2" thickBot="1">
      <c r="B5399" s="13">
        <v>2219</v>
      </c>
      <c r="P5399" s="129" t="s">
        <v>12608</v>
      </c>
    </row>
    <row r="5400" spans="2:16" ht="92.4" thickBot="1">
      <c r="B5400" s="13">
        <v>2220</v>
      </c>
      <c r="P5400" s="129" t="s">
        <v>12609</v>
      </c>
    </row>
    <row r="5401" spans="2:16" ht="61.8" thickBot="1">
      <c r="B5401" s="13">
        <v>2221</v>
      </c>
      <c r="P5401" s="129" t="s">
        <v>12610</v>
      </c>
    </row>
    <row r="5402" spans="2:16" ht="51.6" thickBot="1">
      <c r="B5402" s="13">
        <v>2222</v>
      </c>
      <c r="P5402" s="129" t="s">
        <v>12611</v>
      </c>
    </row>
    <row r="5403" spans="2:16" ht="31.2" thickBot="1">
      <c r="B5403" s="13">
        <v>2223</v>
      </c>
      <c r="P5403" s="129" t="s">
        <v>12612</v>
      </c>
    </row>
    <row r="5404" spans="2:16" ht="18.600000000000001" thickBot="1">
      <c r="B5404" s="13">
        <v>2224</v>
      </c>
      <c r="P5404" s="129" t="s">
        <v>12613</v>
      </c>
    </row>
    <row r="5405" spans="2:16" ht="92.4" thickBot="1">
      <c r="B5405" s="13">
        <v>2225</v>
      </c>
      <c r="P5405" s="129" t="s">
        <v>12614</v>
      </c>
    </row>
    <row r="5406" spans="2:16" ht="102.6" thickBot="1">
      <c r="B5406" s="13">
        <v>2226</v>
      </c>
      <c r="P5406" s="129" t="s">
        <v>12615</v>
      </c>
    </row>
    <row r="5407" spans="2:16" ht="72" thickBot="1">
      <c r="B5407" s="13">
        <v>2227</v>
      </c>
      <c r="P5407" s="129" t="s">
        <v>12616</v>
      </c>
    </row>
    <row r="5408" spans="2:16" ht="31.2" thickBot="1">
      <c r="B5408" s="13">
        <v>2228</v>
      </c>
      <c r="P5408" s="129" t="s">
        <v>12617</v>
      </c>
    </row>
    <row r="5409" spans="2:16" ht="18.600000000000001" thickBot="1">
      <c r="B5409" s="13">
        <v>2229</v>
      </c>
      <c r="P5409" s="129" t="s">
        <v>12618</v>
      </c>
    </row>
    <row r="5410" spans="2:16" ht="18.600000000000001" thickBot="1">
      <c r="B5410" s="13">
        <v>2230</v>
      </c>
      <c r="P5410" s="129" t="s">
        <v>12619</v>
      </c>
    </row>
    <row r="5411" spans="2:16" ht="18.600000000000001" thickBot="1">
      <c r="B5411" s="13">
        <v>2231</v>
      </c>
      <c r="P5411" s="129" t="s">
        <v>12620</v>
      </c>
    </row>
    <row r="5412" spans="2:16" ht="18.600000000000001" thickBot="1">
      <c r="B5412" s="13">
        <v>2232</v>
      </c>
      <c r="P5412" s="129" t="s">
        <v>12621</v>
      </c>
    </row>
    <row r="5413" spans="2:16" ht="18.600000000000001" thickBot="1">
      <c r="B5413" s="13">
        <v>2233</v>
      </c>
      <c r="P5413" s="129" t="s">
        <v>12622</v>
      </c>
    </row>
    <row r="5414" spans="2:16" ht="61.8" thickBot="1">
      <c r="B5414" s="13">
        <v>2234</v>
      </c>
      <c r="P5414" s="129" t="s">
        <v>12623</v>
      </c>
    </row>
    <row r="5415" spans="2:16" ht="21" thickBot="1">
      <c r="B5415" s="13">
        <v>2235</v>
      </c>
      <c r="P5415" s="129" t="s">
        <v>12624</v>
      </c>
    </row>
    <row r="5416" spans="2:16" ht="21" thickBot="1">
      <c r="B5416" s="13">
        <v>2236</v>
      </c>
      <c r="P5416" s="129" t="s">
        <v>12625</v>
      </c>
    </row>
    <row r="5417" spans="2:16" ht="41.4" thickBot="1">
      <c r="B5417" s="13">
        <v>2237</v>
      </c>
      <c r="P5417" s="129" t="s">
        <v>12626</v>
      </c>
    </row>
    <row r="5418" spans="2:16" ht="72" thickBot="1">
      <c r="B5418" s="13">
        <v>2238</v>
      </c>
      <c r="P5418" s="129" t="s">
        <v>12627</v>
      </c>
    </row>
    <row r="5419" spans="2:16" ht="82.2" thickBot="1">
      <c r="B5419" s="13">
        <v>2239</v>
      </c>
      <c r="P5419" s="129" t="s">
        <v>12628</v>
      </c>
    </row>
    <row r="5420" spans="2:16" ht="41.4" thickBot="1">
      <c r="B5420" s="13">
        <v>2240</v>
      </c>
      <c r="P5420" s="129" t="s">
        <v>12629</v>
      </c>
    </row>
    <row r="5421" spans="2:16" ht="21" thickBot="1">
      <c r="B5421" s="13">
        <v>2241</v>
      </c>
      <c r="P5421" s="129" t="s">
        <v>12630</v>
      </c>
    </row>
    <row r="5422" spans="2:16" ht="21" thickBot="1">
      <c r="B5422" s="13">
        <v>2242</v>
      </c>
      <c r="P5422" s="129" t="s">
        <v>12631</v>
      </c>
    </row>
    <row r="5423" spans="2:16" ht="21" thickBot="1">
      <c r="B5423" s="13">
        <v>2243</v>
      </c>
      <c r="P5423" s="129" t="s">
        <v>12632</v>
      </c>
    </row>
    <row r="5424" spans="2:16" ht="21" thickBot="1">
      <c r="B5424" s="13">
        <v>2244</v>
      </c>
      <c r="P5424" s="129" t="s">
        <v>12633</v>
      </c>
    </row>
    <row r="5425" spans="2:16" ht="41.4" thickBot="1">
      <c r="B5425" s="13">
        <v>2245</v>
      </c>
      <c r="P5425" s="129" t="s">
        <v>12634</v>
      </c>
    </row>
    <row r="5426" spans="2:16" ht="21" thickBot="1">
      <c r="B5426" s="13">
        <v>2246</v>
      </c>
      <c r="P5426" s="129" t="s">
        <v>12635</v>
      </c>
    </row>
    <row r="5427" spans="2:16" ht="21" thickBot="1">
      <c r="B5427" s="13">
        <v>2247</v>
      </c>
      <c r="P5427" s="129" t="s">
        <v>12636</v>
      </c>
    </row>
    <row r="5428" spans="2:16" ht="41.4" thickBot="1">
      <c r="B5428" s="13">
        <v>2248</v>
      </c>
      <c r="P5428" s="129" t="s">
        <v>12637</v>
      </c>
    </row>
    <row r="5429" spans="2:16" ht="41.4" thickBot="1">
      <c r="B5429" s="13">
        <v>2249</v>
      </c>
      <c r="P5429" s="129" t="s">
        <v>12638</v>
      </c>
    </row>
    <row r="5430" spans="2:16" ht="31.2" thickBot="1">
      <c r="B5430" s="13">
        <v>2250</v>
      </c>
      <c r="P5430" s="129" t="s">
        <v>12639</v>
      </c>
    </row>
    <row r="5431" spans="2:16" ht="72" thickBot="1">
      <c r="B5431" s="13">
        <v>2251</v>
      </c>
      <c r="P5431" s="129" t="s">
        <v>12640</v>
      </c>
    </row>
    <row r="5432" spans="2:16" ht="92.4" thickBot="1">
      <c r="B5432" s="13">
        <v>2252</v>
      </c>
      <c r="P5432" s="129" t="s">
        <v>12641</v>
      </c>
    </row>
    <row r="5433" spans="2:16" ht="31.2" thickBot="1">
      <c r="B5433" s="13">
        <v>2253</v>
      </c>
      <c r="P5433" s="129" t="s">
        <v>12642</v>
      </c>
    </row>
    <row r="5434" spans="2:16" ht="31.2" thickBot="1">
      <c r="B5434" s="13">
        <v>2254</v>
      </c>
      <c r="P5434" s="129" t="s">
        <v>12643</v>
      </c>
    </row>
    <row r="5435" spans="2:16" ht="21" thickBot="1">
      <c r="B5435" s="13">
        <v>2255</v>
      </c>
      <c r="P5435" s="129" t="s">
        <v>12644</v>
      </c>
    </row>
    <row r="5436" spans="2:16" ht="21" thickBot="1">
      <c r="B5436" s="13">
        <v>2256</v>
      </c>
      <c r="P5436" s="129" t="s">
        <v>12645</v>
      </c>
    </row>
    <row r="5437" spans="2:16" ht="21" thickBot="1">
      <c r="B5437" s="13">
        <v>2257</v>
      </c>
      <c r="P5437" s="129" t="s">
        <v>12646</v>
      </c>
    </row>
    <row r="5438" spans="2:16" ht="41.4" thickBot="1">
      <c r="B5438" s="13">
        <v>2258</v>
      </c>
      <c r="P5438" s="129" t="s">
        <v>12647</v>
      </c>
    </row>
    <row r="5439" spans="2:16" ht="21" thickBot="1">
      <c r="B5439" s="13">
        <v>2259</v>
      </c>
      <c r="P5439" s="129" t="s">
        <v>12648</v>
      </c>
    </row>
    <row r="5440" spans="2:16" ht="72" thickBot="1">
      <c r="B5440" s="13">
        <v>2260</v>
      </c>
      <c r="P5440" s="129" t="s">
        <v>12649</v>
      </c>
    </row>
    <row r="5441" spans="2:16" ht="31.2" thickBot="1">
      <c r="B5441" s="13">
        <v>2261</v>
      </c>
      <c r="P5441" s="129" t="s">
        <v>12650</v>
      </c>
    </row>
    <row r="5442" spans="2:16" ht="21" thickBot="1">
      <c r="B5442" s="13">
        <v>2262</v>
      </c>
      <c r="P5442" s="129" t="s">
        <v>12651</v>
      </c>
    </row>
    <row r="5443" spans="2:16" ht="51.6" thickBot="1">
      <c r="B5443" s="13">
        <v>2263</v>
      </c>
      <c r="P5443" s="129" t="s">
        <v>12652</v>
      </c>
    </row>
    <row r="5444" spans="2:16" ht="31.2" thickBot="1">
      <c r="B5444" s="13">
        <v>2264</v>
      </c>
      <c r="P5444" s="129" t="s">
        <v>12653</v>
      </c>
    </row>
    <row r="5445" spans="2:16" ht="82.2" thickBot="1">
      <c r="B5445" s="13">
        <v>2265</v>
      </c>
      <c r="P5445" s="129" t="s">
        <v>12654</v>
      </c>
    </row>
    <row r="5446" spans="2:16" ht="72" thickBot="1">
      <c r="B5446" s="13">
        <v>2266</v>
      </c>
      <c r="P5446" s="129" t="s">
        <v>12655</v>
      </c>
    </row>
    <row r="5447" spans="2:16" ht="92.4" thickBot="1">
      <c r="B5447" s="13">
        <v>2267</v>
      </c>
      <c r="P5447" s="129" t="s">
        <v>12656</v>
      </c>
    </row>
    <row r="5448" spans="2:16" ht="18.600000000000001" thickBot="1">
      <c r="B5448" s="13">
        <v>2268</v>
      </c>
      <c r="P5448" s="129" t="s">
        <v>12657</v>
      </c>
    </row>
    <row r="5449" spans="2:16" ht="21" thickBot="1">
      <c r="B5449" s="13">
        <v>2269</v>
      </c>
      <c r="P5449" s="129" t="s">
        <v>12658</v>
      </c>
    </row>
    <row r="5450" spans="2:16" ht="51.6" thickBot="1">
      <c r="B5450" s="13">
        <v>2270</v>
      </c>
      <c r="P5450" s="129" t="s">
        <v>12659</v>
      </c>
    </row>
    <row r="5451" spans="2:16" ht="21" thickBot="1">
      <c r="B5451" s="13">
        <v>2271</v>
      </c>
      <c r="P5451" s="129" t="s">
        <v>12660</v>
      </c>
    </row>
    <row r="5452" spans="2:16" ht="31.2" thickBot="1">
      <c r="B5452" s="13">
        <v>2272</v>
      </c>
      <c r="P5452" s="129" t="s">
        <v>12661</v>
      </c>
    </row>
    <row r="5453" spans="2:16" ht="41.4" thickBot="1">
      <c r="B5453" s="13">
        <v>2273</v>
      </c>
      <c r="P5453" s="129" t="s">
        <v>12662</v>
      </c>
    </row>
    <row r="5454" spans="2:16" ht="51.6" thickBot="1">
      <c r="B5454" s="13">
        <v>2274</v>
      </c>
      <c r="P5454" s="129" t="s">
        <v>12663</v>
      </c>
    </row>
    <row r="5455" spans="2:16" ht="61.8" thickBot="1">
      <c r="B5455" s="13">
        <v>2275</v>
      </c>
      <c r="P5455" s="129" t="s">
        <v>12664</v>
      </c>
    </row>
    <row r="5456" spans="2:16" ht="18.600000000000001" thickBot="1">
      <c r="B5456" s="13">
        <v>2276</v>
      </c>
      <c r="P5456" s="129" t="s">
        <v>12665</v>
      </c>
    </row>
    <row r="5457" spans="2:16" ht="61.8" thickBot="1">
      <c r="B5457" s="13">
        <v>2277</v>
      </c>
      <c r="P5457" s="129" t="s">
        <v>12666</v>
      </c>
    </row>
    <row r="5458" spans="2:16" ht="72" thickBot="1">
      <c r="B5458" s="13">
        <v>2278</v>
      </c>
      <c r="P5458" s="129" t="s">
        <v>12667</v>
      </c>
    </row>
    <row r="5459" spans="2:16" ht="92.4" thickBot="1">
      <c r="B5459" s="13">
        <v>2279</v>
      </c>
      <c r="P5459" s="129" t="s">
        <v>12668</v>
      </c>
    </row>
    <row r="5460" spans="2:16" ht="31.2" thickBot="1">
      <c r="B5460" s="13">
        <v>2280</v>
      </c>
      <c r="P5460" s="129" t="s">
        <v>12669</v>
      </c>
    </row>
    <row r="5461" spans="2:16" ht="18.600000000000001" thickBot="1">
      <c r="B5461" s="13">
        <v>2281</v>
      </c>
      <c r="P5461" s="129" t="s">
        <v>12670</v>
      </c>
    </row>
    <row r="5462" spans="2:16" ht="51.6" thickBot="1">
      <c r="B5462" s="13">
        <v>2282</v>
      </c>
      <c r="P5462" s="129" t="s">
        <v>12671</v>
      </c>
    </row>
    <row r="5463" spans="2:16" ht="61.8" thickBot="1">
      <c r="B5463" s="13">
        <v>2283</v>
      </c>
      <c r="P5463" s="129" t="s">
        <v>12672</v>
      </c>
    </row>
    <row r="5464" spans="2:16" ht="51.6" thickBot="1">
      <c r="B5464" s="13">
        <v>2284</v>
      </c>
      <c r="P5464" s="129" t="s">
        <v>12673</v>
      </c>
    </row>
    <row r="5465" spans="2:16" ht="41.4" thickBot="1">
      <c r="B5465" s="13">
        <v>2285</v>
      </c>
      <c r="P5465" s="129" t="s">
        <v>12674</v>
      </c>
    </row>
    <row r="5466" spans="2:16" ht="61.8" thickBot="1">
      <c r="B5466" s="13">
        <v>2286</v>
      </c>
      <c r="P5466" s="129" t="s">
        <v>12675</v>
      </c>
    </row>
    <row r="5467" spans="2:16" ht="61.8" thickBot="1">
      <c r="B5467" s="13">
        <v>2287</v>
      </c>
      <c r="P5467" s="129" t="s">
        <v>12676</v>
      </c>
    </row>
    <row r="5468" spans="2:16" ht="82.2" thickBot="1">
      <c r="B5468" s="13">
        <v>2288</v>
      </c>
      <c r="P5468" s="129" t="s">
        <v>12677</v>
      </c>
    </row>
    <row r="5469" spans="2:16" ht="21" thickBot="1">
      <c r="B5469" s="13">
        <v>2289</v>
      </c>
      <c r="P5469" s="129" t="s">
        <v>12678</v>
      </c>
    </row>
    <row r="5470" spans="2:16" ht="21" thickBot="1">
      <c r="B5470" s="13">
        <v>2290</v>
      </c>
      <c r="P5470" s="129" t="s">
        <v>12679</v>
      </c>
    </row>
    <row r="5471" spans="2:16" ht="21" thickBot="1">
      <c r="B5471" s="13">
        <v>2291</v>
      </c>
      <c r="P5471" s="129" t="s">
        <v>12680</v>
      </c>
    </row>
    <row r="5472" spans="2:16" ht="41.4" thickBot="1">
      <c r="B5472" s="13">
        <v>2292</v>
      </c>
      <c r="P5472" s="129" t="s">
        <v>12681</v>
      </c>
    </row>
    <row r="5473" spans="2:16" ht="61.8" thickBot="1">
      <c r="B5473" s="13">
        <v>2293</v>
      </c>
      <c r="P5473" s="129" t="s">
        <v>12682</v>
      </c>
    </row>
    <row r="5474" spans="2:16" ht="31.2" thickBot="1">
      <c r="B5474" s="13">
        <v>2294</v>
      </c>
      <c r="P5474" s="129" t="s">
        <v>12683</v>
      </c>
    </row>
    <row r="5475" spans="2:16" ht="21" thickBot="1">
      <c r="B5475" s="13">
        <v>2295</v>
      </c>
      <c r="P5475" s="129" t="s">
        <v>12684</v>
      </c>
    </row>
    <row r="5476" spans="2:16" ht="61.8" thickBot="1">
      <c r="B5476" s="13">
        <v>2296</v>
      </c>
      <c r="P5476" s="129" t="s">
        <v>12685</v>
      </c>
    </row>
    <row r="5477" spans="2:16" ht="61.8" thickBot="1">
      <c r="B5477" s="13">
        <v>2297</v>
      </c>
      <c r="P5477" s="129" t="s">
        <v>12686</v>
      </c>
    </row>
    <row r="5478" spans="2:16" ht="31.2" thickBot="1">
      <c r="B5478" s="13">
        <v>2298</v>
      </c>
      <c r="P5478" s="129" t="s">
        <v>12687</v>
      </c>
    </row>
    <row r="5479" spans="2:16" ht="31.2" thickBot="1">
      <c r="B5479" s="13">
        <v>2299</v>
      </c>
      <c r="P5479" s="129" t="s">
        <v>12688</v>
      </c>
    </row>
    <row r="5480" spans="2:16" ht="31.2" thickBot="1">
      <c r="B5480" s="13">
        <v>2300</v>
      </c>
      <c r="P5480" s="129" t="s">
        <v>12689</v>
      </c>
    </row>
    <row r="5481" spans="2:16" ht="31.2" thickBot="1">
      <c r="B5481" s="13">
        <v>2301</v>
      </c>
      <c r="P5481" s="129" t="s">
        <v>12690</v>
      </c>
    </row>
    <row r="5482" spans="2:16" ht="61.8" thickBot="1">
      <c r="B5482" s="13">
        <v>2302</v>
      </c>
      <c r="P5482" s="129" t="s">
        <v>12691</v>
      </c>
    </row>
    <row r="5483" spans="2:16" ht="72" thickBot="1">
      <c r="B5483" s="13">
        <v>2303</v>
      </c>
      <c r="P5483" s="129" t="s">
        <v>12692</v>
      </c>
    </row>
    <row r="5484" spans="2:16" ht="31.2" thickBot="1">
      <c r="B5484" s="13">
        <v>2304</v>
      </c>
      <c r="P5484" s="129" t="s">
        <v>12693</v>
      </c>
    </row>
    <row r="5485" spans="2:16" ht="41.4" thickBot="1">
      <c r="B5485" s="13">
        <v>2305</v>
      </c>
      <c r="P5485" s="129" t="s">
        <v>12694</v>
      </c>
    </row>
    <row r="5486" spans="2:16" ht="51.6" thickBot="1">
      <c r="B5486" s="13">
        <v>2306</v>
      </c>
      <c r="P5486" s="129" t="s">
        <v>12695</v>
      </c>
    </row>
    <row r="5487" spans="2:16" ht="41.4" thickBot="1">
      <c r="B5487" s="13">
        <v>2307</v>
      </c>
      <c r="P5487" s="129" t="s">
        <v>12696</v>
      </c>
    </row>
    <row r="5488" spans="2:16" ht="61.8" thickBot="1">
      <c r="B5488" s="13">
        <v>2308</v>
      </c>
      <c r="P5488" s="129" t="s">
        <v>12697</v>
      </c>
    </row>
    <row r="5489" spans="2:16" ht="51.6" thickBot="1">
      <c r="B5489" s="13">
        <v>2309</v>
      </c>
      <c r="P5489" s="129" t="s">
        <v>12698</v>
      </c>
    </row>
    <row r="5490" spans="2:16" ht="41.4" thickBot="1">
      <c r="B5490" s="13">
        <v>2310</v>
      </c>
      <c r="P5490" s="129" t="s">
        <v>12699</v>
      </c>
    </row>
    <row r="5491" spans="2:16" ht="41.4" thickBot="1">
      <c r="B5491" s="13">
        <v>2311</v>
      </c>
      <c r="P5491" s="129" t="s">
        <v>12700</v>
      </c>
    </row>
    <row r="5492" spans="2:16" ht="31.2" thickBot="1">
      <c r="B5492" s="13">
        <v>2312</v>
      </c>
      <c r="P5492" s="129" t="s">
        <v>12701</v>
      </c>
    </row>
    <row r="5493" spans="2:16" ht="61.8" thickBot="1">
      <c r="B5493" s="13">
        <v>2313</v>
      </c>
      <c r="P5493" s="129" t="s">
        <v>12702</v>
      </c>
    </row>
    <row r="5494" spans="2:16" ht="51.6" thickBot="1">
      <c r="B5494" s="13">
        <v>2314</v>
      </c>
      <c r="P5494" s="129" t="s">
        <v>12703</v>
      </c>
    </row>
    <row r="5495" spans="2:16" ht="61.8" thickBot="1">
      <c r="B5495" s="13">
        <v>2315</v>
      </c>
      <c r="P5495" s="129" t="s">
        <v>12704</v>
      </c>
    </row>
    <row r="5496" spans="2:16" ht="72" thickBot="1">
      <c r="B5496" s="13">
        <v>2316</v>
      </c>
      <c r="P5496" s="129" t="s">
        <v>12705</v>
      </c>
    </row>
    <row r="5497" spans="2:16" ht="61.8" thickBot="1">
      <c r="B5497" s="13">
        <v>2317</v>
      </c>
      <c r="P5497" s="129" t="s">
        <v>12706</v>
      </c>
    </row>
    <row r="5498" spans="2:16" ht="31.2" thickBot="1">
      <c r="B5498" s="13">
        <v>2318</v>
      </c>
      <c r="P5498" s="129" t="s">
        <v>12707</v>
      </c>
    </row>
    <row r="5499" spans="2:16" ht="31.2" thickBot="1">
      <c r="B5499" s="13">
        <v>2319</v>
      </c>
      <c r="P5499" s="129" t="s">
        <v>12708</v>
      </c>
    </row>
    <row r="5500" spans="2:16" ht="31.2" thickBot="1">
      <c r="B5500" s="13">
        <v>2320</v>
      </c>
      <c r="P5500" s="129" t="s">
        <v>12709</v>
      </c>
    </row>
    <row r="5501" spans="2:16" ht="21" thickBot="1">
      <c r="B5501" s="13">
        <v>2321</v>
      </c>
      <c r="P5501" s="129" t="s">
        <v>12710</v>
      </c>
    </row>
    <row r="5502" spans="2:16" ht="18.600000000000001" thickBot="1">
      <c r="B5502" s="13">
        <v>2322</v>
      </c>
      <c r="P5502" s="129" t="s">
        <v>12711</v>
      </c>
    </row>
    <row r="5503" spans="2:16" ht="31.2" thickBot="1">
      <c r="B5503" s="13">
        <v>2323</v>
      </c>
      <c r="P5503" s="129" t="s">
        <v>12712</v>
      </c>
    </row>
    <row r="5504" spans="2:16" ht="18.600000000000001" thickBot="1">
      <c r="B5504" s="13">
        <v>2324</v>
      </c>
      <c r="P5504" s="129" t="s">
        <v>12713</v>
      </c>
    </row>
    <row r="5505" spans="2:16" ht="21" thickBot="1">
      <c r="B5505" s="13">
        <v>2325</v>
      </c>
      <c r="P5505" s="129" t="s">
        <v>12714</v>
      </c>
    </row>
    <row r="5506" spans="2:16" ht="18.600000000000001" thickBot="1">
      <c r="B5506" s="13">
        <v>2326</v>
      </c>
      <c r="P5506" s="129" t="s">
        <v>12715</v>
      </c>
    </row>
    <row r="5507" spans="2:16" ht="41.4" thickBot="1">
      <c r="B5507" s="13">
        <v>2327</v>
      </c>
      <c r="P5507" s="129" t="s">
        <v>12716</v>
      </c>
    </row>
    <row r="5508" spans="2:16" ht="31.2" thickBot="1">
      <c r="B5508" s="13">
        <v>2328</v>
      </c>
      <c r="P5508" s="129" t="s">
        <v>12717</v>
      </c>
    </row>
    <row r="5509" spans="2:16" ht="31.2" thickBot="1">
      <c r="B5509" s="13">
        <v>2329</v>
      </c>
      <c r="P5509" s="129" t="s">
        <v>12718</v>
      </c>
    </row>
    <row r="5510" spans="2:16" ht="21" thickBot="1">
      <c r="B5510" s="13">
        <v>2330</v>
      </c>
      <c r="P5510" s="129" t="s">
        <v>12719</v>
      </c>
    </row>
    <row r="5511" spans="2:16" ht="21" thickBot="1">
      <c r="B5511" s="13">
        <v>2331</v>
      </c>
      <c r="P5511" s="129" t="s">
        <v>12720</v>
      </c>
    </row>
    <row r="5512" spans="2:16" ht="31.2" thickBot="1">
      <c r="B5512" s="13">
        <v>2332</v>
      </c>
      <c r="P5512" s="129" t="s">
        <v>12721</v>
      </c>
    </row>
    <row r="5513" spans="2:16" ht="31.2" thickBot="1">
      <c r="B5513" s="13">
        <v>2333</v>
      </c>
      <c r="P5513" s="129" t="s">
        <v>12722</v>
      </c>
    </row>
    <row r="5514" spans="2:16" ht="41.4" thickBot="1">
      <c r="B5514" s="13">
        <v>2334</v>
      </c>
      <c r="P5514" s="129" t="s">
        <v>12723</v>
      </c>
    </row>
    <row r="5515" spans="2:16" ht="31.2" thickBot="1">
      <c r="B5515" s="13">
        <v>2335</v>
      </c>
      <c r="P5515" s="129" t="s">
        <v>12724</v>
      </c>
    </row>
    <row r="5516" spans="2:16" ht="153.6" thickBot="1">
      <c r="B5516" s="13">
        <v>2336</v>
      </c>
      <c r="P5516" s="129" t="s">
        <v>12725</v>
      </c>
    </row>
    <row r="5517" spans="2:16" ht="41.4" thickBot="1">
      <c r="B5517" s="13">
        <v>2337</v>
      </c>
      <c r="P5517" s="129" t="s">
        <v>12726</v>
      </c>
    </row>
    <row r="5518" spans="2:16" ht="31.2" thickBot="1">
      <c r="B5518" s="13">
        <v>2338</v>
      </c>
      <c r="P5518" s="129" t="s">
        <v>12727</v>
      </c>
    </row>
    <row r="5519" spans="2:16" ht="31.2" thickBot="1">
      <c r="B5519" s="13">
        <v>2339</v>
      </c>
      <c r="P5519" s="129" t="s">
        <v>12707</v>
      </c>
    </row>
    <row r="5520" spans="2:16" ht="18.600000000000001" thickBot="1">
      <c r="B5520" s="13">
        <v>2340</v>
      </c>
      <c r="P5520" s="129" t="s">
        <v>12728</v>
      </c>
    </row>
    <row r="5521" spans="2:16" ht="18.600000000000001" thickBot="1">
      <c r="B5521" s="13">
        <v>2341</v>
      </c>
      <c r="P5521" s="129" t="s">
        <v>12711</v>
      </c>
    </row>
    <row r="5522" spans="2:16" ht="51.6" thickBot="1">
      <c r="B5522" s="13">
        <v>2342</v>
      </c>
      <c r="P5522" s="129" t="s">
        <v>12729</v>
      </c>
    </row>
    <row r="5523" spans="2:16" ht="31.2" thickBot="1">
      <c r="B5523" s="13">
        <v>2343</v>
      </c>
      <c r="P5523" s="129" t="s">
        <v>12718</v>
      </c>
    </row>
    <row r="5524" spans="2:16" ht="21" thickBot="1">
      <c r="B5524" s="13">
        <v>2344</v>
      </c>
      <c r="P5524" s="129" t="s">
        <v>12730</v>
      </c>
    </row>
    <row r="5525" spans="2:16" ht="41.4" thickBot="1">
      <c r="B5525" s="13">
        <v>2345</v>
      </c>
      <c r="P5525" s="129" t="s">
        <v>12731</v>
      </c>
    </row>
    <row r="5526" spans="2:16" ht="143.4" thickBot="1">
      <c r="B5526" s="13">
        <v>2346</v>
      </c>
      <c r="P5526" s="129" t="s">
        <v>12732</v>
      </c>
    </row>
    <row r="5527" spans="2:16" ht="21" thickBot="1">
      <c r="B5527" s="13">
        <v>2347</v>
      </c>
      <c r="P5527" s="129" t="s">
        <v>12733</v>
      </c>
    </row>
    <row r="5528" spans="2:16" ht="61.8" thickBot="1">
      <c r="B5528" s="13">
        <v>2348</v>
      </c>
      <c r="P5528" s="129" t="s">
        <v>12734</v>
      </c>
    </row>
    <row r="5529" spans="2:16" ht="31.2" thickBot="1">
      <c r="B5529" s="13">
        <v>2349</v>
      </c>
      <c r="P5529" s="129" t="s">
        <v>12735</v>
      </c>
    </row>
    <row r="5530" spans="2:16" ht="31.2" thickBot="1">
      <c r="B5530" s="13">
        <v>2350</v>
      </c>
      <c r="P5530" s="129" t="s">
        <v>12736</v>
      </c>
    </row>
    <row r="5531" spans="2:16" ht="31.2" thickBot="1">
      <c r="B5531" s="13">
        <v>2351</v>
      </c>
      <c r="P5531" s="129" t="s">
        <v>12737</v>
      </c>
    </row>
    <row r="5532" spans="2:16" ht="61.8" thickBot="1">
      <c r="B5532" s="13">
        <v>2352</v>
      </c>
      <c r="P5532" s="129" t="s">
        <v>12738</v>
      </c>
    </row>
    <row r="5533" spans="2:16" ht="21" thickBot="1">
      <c r="B5533" s="13">
        <v>2353</v>
      </c>
      <c r="P5533" s="129" t="s">
        <v>12739</v>
      </c>
    </row>
    <row r="5534" spans="2:16" ht="21" thickBot="1">
      <c r="B5534" s="13">
        <v>2354</v>
      </c>
      <c r="P5534" s="129" t="s">
        <v>12740</v>
      </c>
    </row>
    <row r="5535" spans="2:16" ht="21" thickBot="1">
      <c r="B5535" s="13">
        <v>2355</v>
      </c>
      <c r="P5535" s="129" t="s">
        <v>12741</v>
      </c>
    </row>
    <row r="5536" spans="2:16" ht="21" thickBot="1">
      <c r="B5536" s="13">
        <v>2356</v>
      </c>
      <c r="P5536" s="129" t="s">
        <v>12742</v>
      </c>
    </row>
    <row r="5537" spans="2:16" ht="51.6" thickBot="1">
      <c r="B5537" s="13">
        <v>2357</v>
      </c>
      <c r="P5537" s="129" t="s">
        <v>12743</v>
      </c>
    </row>
    <row r="5538" spans="2:16" ht="18.600000000000001" thickBot="1">
      <c r="B5538" s="13">
        <v>2358</v>
      </c>
      <c r="P5538" s="129" t="s">
        <v>12744</v>
      </c>
    </row>
    <row r="5539" spans="2:16" ht="41.4" thickBot="1">
      <c r="B5539" s="13">
        <v>2359</v>
      </c>
      <c r="P5539" s="129" t="s">
        <v>12745</v>
      </c>
    </row>
    <row r="5540" spans="2:16" ht="92.4" thickBot="1">
      <c r="B5540" s="13">
        <v>2360</v>
      </c>
      <c r="P5540" s="129" t="s">
        <v>12746</v>
      </c>
    </row>
    <row r="5541" spans="2:16" ht="18.600000000000001" thickBot="1">
      <c r="B5541" s="13">
        <v>2361</v>
      </c>
      <c r="P5541" s="129" t="s">
        <v>12747</v>
      </c>
    </row>
    <row r="5542" spans="2:16" ht="18.600000000000001" thickBot="1">
      <c r="B5542" s="13">
        <v>2362</v>
      </c>
      <c r="P5542" s="129" t="s">
        <v>12748</v>
      </c>
    </row>
    <row r="5543" spans="2:16" ht="21" thickBot="1">
      <c r="B5543" s="13">
        <v>2363</v>
      </c>
      <c r="P5543" s="129" t="s">
        <v>12749</v>
      </c>
    </row>
    <row r="5544" spans="2:16" ht="72" thickBot="1">
      <c r="B5544" s="13">
        <v>2364</v>
      </c>
      <c r="P5544" s="129" t="s">
        <v>12750</v>
      </c>
    </row>
    <row r="5545" spans="2:16" ht="21" thickBot="1">
      <c r="B5545" s="13">
        <v>2365</v>
      </c>
      <c r="P5545" s="129" t="s">
        <v>12751</v>
      </c>
    </row>
    <row r="5546" spans="2:16" ht="21" thickBot="1">
      <c r="B5546" s="13">
        <v>2366</v>
      </c>
      <c r="P5546" s="129" t="s">
        <v>12752</v>
      </c>
    </row>
    <row r="5547" spans="2:16" ht="41.4" thickBot="1">
      <c r="B5547" s="13">
        <v>2367</v>
      </c>
      <c r="P5547" s="129" t="s">
        <v>12753</v>
      </c>
    </row>
    <row r="5548" spans="2:16" ht="18.600000000000001" thickBot="1">
      <c r="B5548" s="13">
        <v>2368</v>
      </c>
      <c r="P5548" s="129" t="s">
        <v>12754</v>
      </c>
    </row>
    <row r="5549" spans="2:16" ht="18.600000000000001" thickBot="1">
      <c r="B5549" s="13">
        <v>2369</v>
      </c>
      <c r="P5549" s="129" t="s">
        <v>12755</v>
      </c>
    </row>
    <row r="5550" spans="2:16" ht="92.4" thickBot="1">
      <c r="B5550" s="13">
        <v>2370</v>
      </c>
      <c r="P5550" s="129" t="s">
        <v>12756</v>
      </c>
    </row>
    <row r="5551" spans="2:16" ht="31.2" thickBot="1">
      <c r="B5551" s="13">
        <v>2371</v>
      </c>
      <c r="P5551" s="129" t="s">
        <v>12757</v>
      </c>
    </row>
    <row r="5552" spans="2:16" ht="21" thickBot="1">
      <c r="B5552" s="13">
        <v>2372</v>
      </c>
      <c r="P5552" s="129" t="s">
        <v>12758</v>
      </c>
    </row>
    <row r="5553" spans="2:16" ht="18.600000000000001" thickBot="1">
      <c r="B5553" s="13">
        <v>2373</v>
      </c>
      <c r="P5553" s="129" t="s">
        <v>12759</v>
      </c>
    </row>
    <row r="5554" spans="2:16" ht="31.2" thickBot="1">
      <c r="B5554" s="13">
        <v>2374</v>
      </c>
      <c r="P5554" s="129" t="s">
        <v>12760</v>
      </c>
    </row>
    <row r="5555" spans="2:16" ht="21" thickBot="1">
      <c r="B5555" s="13">
        <v>2375</v>
      </c>
      <c r="P5555" s="129" t="s">
        <v>12761</v>
      </c>
    </row>
    <row r="5556" spans="2:16" ht="41.4" thickBot="1">
      <c r="B5556" s="13">
        <v>2376</v>
      </c>
      <c r="P5556" s="129" t="s">
        <v>12762</v>
      </c>
    </row>
    <row r="5557" spans="2:16" ht="21" thickBot="1">
      <c r="B5557" s="13">
        <v>2377</v>
      </c>
      <c r="P5557" s="129" t="s">
        <v>12763</v>
      </c>
    </row>
    <row r="5558" spans="2:16" ht="21" thickBot="1">
      <c r="B5558" s="13">
        <v>2378</v>
      </c>
      <c r="P5558" s="129" t="s">
        <v>12764</v>
      </c>
    </row>
    <row r="5559" spans="2:16" ht="21" thickBot="1">
      <c r="B5559" s="13">
        <v>2379</v>
      </c>
      <c r="P5559" s="129" t="s">
        <v>12765</v>
      </c>
    </row>
    <row r="5560" spans="2:16" ht="21" thickBot="1">
      <c r="B5560" s="13">
        <v>2380</v>
      </c>
      <c r="P5560" s="129" t="s">
        <v>12766</v>
      </c>
    </row>
    <row r="5561" spans="2:16" ht="72" thickBot="1">
      <c r="B5561" s="13">
        <v>2381</v>
      </c>
      <c r="P5561" s="129" t="s">
        <v>12767</v>
      </c>
    </row>
    <row r="5562" spans="2:16" ht="21" thickBot="1">
      <c r="B5562" s="13">
        <v>2382</v>
      </c>
      <c r="P5562" s="129" t="s">
        <v>12768</v>
      </c>
    </row>
    <row r="5563" spans="2:16" ht="41.4" thickBot="1">
      <c r="B5563" s="13">
        <v>2383</v>
      </c>
      <c r="P5563" s="129" t="s">
        <v>12769</v>
      </c>
    </row>
    <row r="5564" spans="2:16" ht="31.2" thickBot="1">
      <c r="B5564" s="13">
        <v>2384</v>
      </c>
      <c r="P5564" s="129" t="s">
        <v>12770</v>
      </c>
    </row>
    <row r="5565" spans="2:16" ht="31.2" thickBot="1">
      <c r="B5565" s="13">
        <v>2385</v>
      </c>
      <c r="P5565" s="129" t="s">
        <v>12771</v>
      </c>
    </row>
    <row r="5566" spans="2:16" ht="31.2" thickBot="1">
      <c r="B5566" s="13">
        <v>2386</v>
      </c>
      <c r="P5566" s="129" t="s">
        <v>12772</v>
      </c>
    </row>
    <row r="5567" spans="2:16" ht="18.600000000000001" thickBot="1">
      <c r="B5567" s="13">
        <v>2387</v>
      </c>
      <c r="P5567" s="129" t="s">
        <v>12773</v>
      </c>
    </row>
    <row r="5568" spans="2:16" ht="18.600000000000001" thickBot="1">
      <c r="B5568" s="13">
        <v>2388</v>
      </c>
      <c r="P5568" s="129" t="s">
        <v>12774</v>
      </c>
    </row>
    <row r="5569" spans="2:16" ht="18.600000000000001" thickBot="1">
      <c r="B5569" s="13">
        <v>2389</v>
      </c>
      <c r="P5569" s="129" t="s">
        <v>10458</v>
      </c>
    </row>
    <row r="5570" spans="2:16" ht="18.600000000000001" thickBot="1">
      <c r="B5570" s="13">
        <v>2390</v>
      </c>
      <c r="P5570" s="129" t="s">
        <v>10459</v>
      </c>
    </row>
    <row r="5571" spans="2:16" ht="21" thickBot="1">
      <c r="B5571" s="13">
        <v>2391</v>
      </c>
      <c r="P5571" s="129" t="s">
        <v>12775</v>
      </c>
    </row>
    <row r="5572" spans="2:16" ht="18.600000000000001" thickBot="1">
      <c r="B5572" s="13">
        <v>2392</v>
      </c>
      <c r="P5572" s="129" t="s">
        <v>12776</v>
      </c>
    </row>
    <row r="5573" spans="2:16" ht="21" thickBot="1">
      <c r="B5573" s="13">
        <v>2393</v>
      </c>
      <c r="P5573" s="129" t="s">
        <v>12777</v>
      </c>
    </row>
    <row r="5574" spans="2:16" ht="21" thickBot="1">
      <c r="B5574" s="13">
        <v>2394</v>
      </c>
      <c r="P5574" s="129" t="s">
        <v>12778</v>
      </c>
    </row>
    <row r="5575" spans="2:16" ht="51.6" thickBot="1">
      <c r="B5575" s="13">
        <v>2395</v>
      </c>
      <c r="P5575" s="129" t="s">
        <v>12779</v>
      </c>
    </row>
    <row r="5576" spans="2:16" ht="31.2" thickBot="1">
      <c r="B5576" s="13">
        <v>2396</v>
      </c>
      <c r="P5576" s="129" t="s">
        <v>12780</v>
      </c>
    </row>
    <row r="5577" spans="2:16" ht="82.2" thickBot="1">
      <c r="B5577" s="13">
        <v>2397</v>
      </c>
      <c r="P5577" s="129" t="s">
        <v>12781</v>
      </c>
    </row>
    <row r="5578" spans="2:16" ht="31.2" thickBot="1">
      <c r="B5578" s="13">
        <v>2398</v>
      </c>
      <c r="P5578" s="129" t="s">
        <v>12782</v>
      </c>
    </row>
    <row r="5579" spans="2:16" ht="51.6" thickBot="1">
      <c r="B5579" s="13">
        <v>2399</v>
      </c>
      <c r="P5579" s="129" t="s">
        <v>12783</v>
      </c>
    </row>
    <row r="5580" spans="2:16" ht="51.6" thickBot="1">
      <c r="B5580" s="13">
        <v>2400</v>
      </c>
      <c r="P5580" s="129" t="s">
        <v>12784</v>
      </c>
    </row>
    <row r="5581" spans="2:16" ht="31.2" thickBot="1">
      <c r="B5581" s="13">
        <v>2401</v>
      </c>
      <c r="P5581" s="129" t="s">
        <v>12785</v>
      </c>
    </row>
    <row r="5582" spans="2:16" ht="18.600000000000001" thickBot="1">
      <c r="B5582" s="13">
        <v>2402</v>
      </c>
      <c r="P5582" s="129" t="s">
        <v>12786</v>
      </c>
    </row>
    <row r="5583" spans="2:16" ht="18.600000000000001" thickBot="1">
      <c r="B5583" s="13">
        <v>2403</v>
      </c>
      <c r="P5583" s="129" t="s">
        <v>10460</v>
      </c>
    </row>
    <row r="5584" spans="2:16" ht="31.2" thickBot="1">
      <c r="B5584" s="13">
        <v>2404</v>
      </c>
      <c r="P5584" s="129" t="s">
        <v>12787</v>
      </c>
    </row>
    <row r="5585" spans="2:16" ht="31.2" thickBot="1">
      <c r="B5585" s="13">
        <v>2405</v>
      </c>
      <c r="P5585" s="129" t="s">
        <v>12788</v>
      </c>
    </row>
    <row r="5586" spans="2:16" ht="21" thickBot="1">
      <c r="B5586" s="13">
        <v>2406</v>
      </c>
      <c r="P5586" s="129" t="s">
        <v>12789</v>
      </c>
    </row>
    <row r="5587" spans="2:16" ht="31.2" thickBot="1">
      <c r="B5587" s="13">
        <v>2407</v>
      </c>
      <c r="P5587" s="129" t="s">
        <v>12790</v>
      </c>
    </row>
    <row r="5588" spans="2:16" ht="18.600000000000001" thickBot="1">
      <c r="B5588" s="13">
        <v>2408</v>
      </c>
      <c r="P5588" s="129" t="s">
        <v>12791</v>
      </c>
    </row>
    <row r="5589" spans="2:16" ht="18.600000000000001" thickBot="1">
      <c r="B5589" s="13">
        <v>2409</v>
      </c>
      <c r="P5589" s="129" t="s">
        <v>10461</v>
      </c>
    </row>
    <row r="5590" spans="2:16" ht="18.600000000000001" thickBot="1">
      <c r="B5590" s="13">
        <v>2410</v>
      </c>
      <c r="P5590" s="129" t="s">
        <v>12792</v>
      </c>
    </row>
    <row r="5591" spans="2:16" ht="21" thickBot="1">
      <c r="B5591" s="13">
        <v>2411</v>
      </c>
      <c r="P5591" s="129" t="s">
        <v>12793</v>
      </c>
    </row>
    <row r="5592" spans="2:16" ht="18.600000000000001" thickBot="1">
      <c r="B5592" s="13">
        <v>2412</v>
      </c>
      <c r="P5592" s="129" t="s">
        <v>10462</v>
      </c>
    </row>
    <row r="5593" spans="2:16" ht="21" thickBot="1">
      <c r="B5593" s="13">
        <v>2413</v>
      </c>
      <c r="P5593" s="129" t="s">
        <v>12794</v>
      </c>
    </row>
    <row r="5594" spans="2:16" ht="21" thickBot="1">
      <c r="B5594" s="13">
        <v>2414</v>
      </c>
      <c r="P5594" s="129" t="s">
        <v>12795</v>
      </c>
    </row>
    <row r="5595" spans="2:16" ht="41.4" thickBot="1">
      <c r="B5595" s="13">
        <v>2415</v>
      </c>
      <c r="P5595" s="129" t="s">
        <v>12796</v>
      </c>
    </row>
    <row r="5596" spans="2:16" ht="61.8" thickBot="1">
      <c r="B5596" s="13">
        <v>2416</v>
      </c>
      <c r="P5596" s="129" t="s">
        <v>12797</v>
      </c>
    </row>
    <row r="5597" spans="2:16" ht="31.2" thickBot="1">
      <c r="B5597" s="13">
        <v>2417</v>
      </c>
      <c r="P5597" s="129" t="s">
        <v>12798</v>
      </c>
    </row>
    <row r="5598" spans="2:16" ht="72" thickBot="1">
      <c r="B5598" s="13">
        <v>2418</v>
      </c>
      <c r="P5598" s="129" t="s">
        <v>12799</v>
      </c>
    </row>
    <row r="5599" spans="2:16" ht="31.2" thickBot="1">
      <c r="B5599" s="13">
        <v>2419</v>
      </c>
      <c r="P5599" s="129" t="s">
        <v>12800</v>
      </c>
    </row>
    <row r="5600" spans="2:16" ht="41.4" thickBot="1">
      <c r="B5600" s="13">
        <v>2420</v>
      </c>
      <c r="P5600" s="129" t="s">
        <v>12801</v>
      </c>
    </row>
    <row r="5601" spans="2:16" ht="18.600000000000001" thickBot="1">
      <c r="B5601" s="13">
        <v>2421</v>
      </c>
      <c r="P5601" s="129" t="s">
        <v>12802</v>
      </c>
    </row>
    <row r="5602" spans="2:16" ht="82.2" thickBot="1">
      <c r="B5602" s="13">
        <v>2422</v>
      </c>
      <c r="P5602" s="129" t="s">
        <v>12803</v>
      </c>
    </row>
    <row r="5603" spans="2:16" ht="21" thickBot="1">
      <c r="B5603" s="13">
        <v>2423</v>
      </c>
      <c r="P5603" s="129" t="s">
        <v>12804</v>
      </c>
    </row>
    <row r="5604" spans="2:16" ht="21" thickBot="1">
      <c r="B5604" s="13">
        <v>2424</v>
      </c>
      <c r="P5604" s="129" t="s">
        <v>12805</v>
      </c>
    </row>
    <row r="5605" spans="2:16" ht="21" thickBot="1">
      <c r="B5605" s="13">
        <v>2425</v>
      </c>
      <c r="P5605" s="129" t="s">
        <v>12806</v>
      </c>
    </row>
    <row r="5606" spans="2:16" ht="82.2" thickBot="1">
      <c r="B5606" s="13">
        <v>2426</v>
      </c>
      <c r="P5606" s="129" t="s">
        <v>12807</v>
      </c>
    </row>
    <row r="5607" spans="2:16" ht="21" thickBot="1">
      <c r="B5607" s="13">
        <v>2427</v>
      </c>
      <c r="P5607" s="129" t="s">
        <v>12808</v>
      </c>
    </row>
    <row r="5608" spans="2:16" ht="31.2" thickBot="1">
      <c r="B5608" s="13">
        <v>2428</v>
      </c>
      <c r="P5608" s="129" t="s">
        <v>12809</v>
      </c>
    </row>
    <row r="5609" spans="2:16" ht="21" thickBot="1">
      <c r="B5609" s="13">
        <v>2429</v>
      </c>
      <c r="P5609" s="129" t="s">
        <v>12810</v>
      </c>
    </row>
    <row r="5610" spans="2:16" ht="31.2" thickBot="1">
      <c r="B5610" s="13">
        <v>2430</v>
      </c>
      <c r="P5610" s="129" t="s">
        <v>10511</v>
      </c>
    </row>
    <row r="5611" spans="2:16" ht="21" thickBot="1">
      <c r="B5611" s="13">
        <v>2431</v>
      </c>
      <c r="P5611" s="129" t="s">
        <v>12811</v>
      </c>
    </row>
    <row r="5612" spans="2:16" ht="31.2" thickBot="1">
      <c r="B5612" s="13">
        <v>2432</v>
      </c>
      <c r="P5612" s="129" t="s">
        <v>12812</v>
      </c>
    </row>
    <row r="5613" spans="2:16" ht="72" thickBot="1">
      <c r="B5613" s="13">
        <v>2433</v>
      </c>
      <c r="P5613" s="129" t="s">
        <v>12813</v>
      </c>
    </row>
    <row r="5614" spans="2:16" ht="18.600000000000001" thickBot="1">
      <c r="B5614" s="13">
        <v>2434</v>
      </c>
      <c r="P5614" s="129" t="s">
        <v>12814</v>
      </c>
    </row>
    <row r="5615" spans="2:16" ht="21" thickBot="1">
      <c r="B5615" s="13">
        <v>2435</v>
      </c>
      <c r="P5615" s="129" t="s">
        <v>12815</v>
      </c>
    </row>
    <row r="5616" spans="2:16" ht="41.4" thickBot="1">
      <c r="B5616" s="13">
        <v>2436</v>
      </c>
      <c r="P5616" s="129" t="s">
        <v>12816</v>
      </c>
    </row>
    <row r="5617" spans="2:16" ht="18.600000000000001" thickBot="1">
      <c r="B5617" s="13">
        <v>2437</v>
      </c>
      <c r="P5617" s="129" t="s">
        <v>12817</v>
      </c>
    </row>
    <row r="5618" spans="2:16" ht="21" thickBot="1">
      <c r="B5618" s="13">
        <v>2438</v>
      </c>
      <c r="P5618" s="129" t="s">
        <v>12818</v>
      </c>
    </row>
    <row r="5619" spans="2:16" ht="21" thickBot="1">
      <c r="B5619" s="13">
        <v>2439</v>
      </c>
      <c r="P5619" s="129" t="s">
        <v>12819</v>
      </c>
    </row>
    <row r="5620" spans="2:16" ht="21" thickBot="1">
      <c r="B5620" s="13">
        <v>2440</v>
      </c>
      <c r="P5620" s="129" t="s">
        <v>12820</v>
      </c>
    </row>
    <row r="5621" spans="2:16" ht="31.2" thickBot="1">
      <c r="B5621" s="13">
        <v>2441</v>
      </c>
      <c r="P5621" s="129" t="s">
        <v>12821</v>
      </c>
    </row>
    <row r="5622" spans="2:16" ht="31.2" thickBot="1">
      <c r="B5622" s="13">
        <v>2442</v>
      </c>
      <c r="P5622" s="129" t="s">
        <v>12822</v>
      </c>
    </row>
    <row r="5623" spans="2:16" ht="72" thickBot="1">
      <c r="B5623" s="13">
        <v>2443</v>
      </c>
      <c r="P5623" s="129" t="s">
        <v>12823</v>
      </c>
    </row>
    <row r="5624" spans="2:16" ht="18.600000000000001" thickBot="1">
      <c r="B5624" s="13">
        <v>2444</v>
      </c>
      <c r="P5624" s="129" t="s">
        <v>12824</v>
      </c>
    </row>
    <row r="5625" spans="2:16" ht="18.600000000000001" thickBot="1">
      <c r="B5625" s="13">
        <v>2445</v>
      </c>
      <c r="P5625" s="129" t="s">
        <v>12825</v>
      </c>
    </row>
    <row r="5626" spans="2:16" ht="41.4" thickBot="1">
      <c r="B5626" s="13">
        <v>2446</v>
      </c>
      <c r="P5626" s="129" t="s">
        <v>12826</v>
      </c>
    </row>
    <row r="5627" spans="2:16" ht="31.2" thickBot="1">
      <c r="B5627" s="13">
        <v>2447</v>
      </c>
      <c r="P5627" s="129" t="s">
        <v>12827</v>
      </c>
    </row>
    <row r="5628" spans="2:16" ht="41.4" thickBot="1">
      <c r="B5628" s="13">
        <v>2448</v>
      </c>
      <c r="P5628" s="129" t="s">
        <v>12828</v>
      </c>
    </row>
    <row r="5629" spans="2:16" ht="31.2" thickBot="1">
      <c r="B5629" s="13">
        <v>2449</v>
      </c>
      <c r="P5629" s="129" t="s">
        <v>12829</v>
      </c>
    </row>
    <row r="5630" spans="2:16" ht="21" thickBot="1">
      <c r="B5630" s="13">
        <v>2450</v>
      </c>
      <c r="P5630" s="129" t="s">
        <v>12830</v>
      </c>
    </row>
    <row r="5631" spans="2:16" ht="72" thickBot="1">
      <c r="B5631" s="13">
        <v>2451</v>
      </c>
      <c r="P5631" s="129" t="s">
        <v>12831</v>
      </c>
    </row>
    <row r="5632" spans="2:16" ht="31.2" thickBot="1">
      <c r="B5632" s="13">
        <v>2452</v>
      </c>
      <c r="P5632" s="129" t="s">
        <v>12832</v>
      </c>
    </row>
    <row r="5633" spans="2:16" ht="31.2" thickBot="1">
      <c r="B5633" s="13">
        <v>2453</v>
      </c>
      <c r="P5633" s="129" t="s">
        <v>12833</v>
      </c>
    </row>
    <row r="5634" spans="2:16" ht="51.6" thickBot="1">
      <c r="B5634" s="13">
        <v>2454</v>
      </c>
      <c r="P5634" s="129" t="s">
        <v>12834</v>
      </c>
    </row>
    <row r="5635" spans="2:16" ht="41.4" thickBot="1">
      <c r="B5635" s="13">
        <v>2455</v>
      </c>
      <c r="P5635" s="129" t="s">
        <v>12835</v>
      </c>
    </row>
    <row r="5636" spans="2:16" ht="51.6" thickBot="1">
      <c r="B5636" s="13">
        <v>2456</v>
      </c>
      <c r="P5636" s="129" t="s">
        <v>12836</v>
      </c>
    </row>
    <row r="5637" spans="2:16" ht="41.4" thickBot="1">
      <c r="B5637" s="13">
        <v>2457</v>
      </c>
      <c r="P5637" s="129" t="s">
        <v>12837</v>
      </c>
    </row>
    <row r="5638" spans="2:16" ht="82.2" thickBot="1">
      <c r="B5638" s="13">
        <v>2458</v>
      </c>
      <c r="P5638" s="129" t="s">
        <v>12838</v>
      </c>
    </row>
    <row r="5639" spans="2:16" ht="61.8" thickBot="1">
      <c r="B5639" s="13">
        <v>2459</v>
      </c>
      <c r="P5639" s="129" t="s">
        <v>12839</v>
      </c>
    </row>
    <row r="5640" spans="2:16" ht="31.2" thickBot="1">
      <c r="B5640" s="13">
        <v>2460</v>
      </c>
      <c r="P5640" s="129" t="s">
        <v>12840</v>
      </c>
    </row>
    <row r="5641" spans="2:16" ht="61.8" thickBot="1">
      <c r="B5641" s="13">
        <v>2461</v>
      </c>
      <c r="P5641" s="129" t="s">
        <v>12841</v>
      </c>
    </row>
    <row r="5642" spans="2:16" ht="21" thickBot="1">
      <c r="B5642" s="13">
        <v>2462</v>
      </c>
      <c r="P5642" s="129" t="s">
        <v>12842</v>
      </c>
    </row>
    <row r="5643" spans="2:16" ht="21" thickBot="1">
      <c r="B5643" s="13">
        <v>2463</v>
      </c>
      <c r="P5643" s="129" t="s">
        <v>12843</v>
      </c>
    </row>
    <row r="5644" spans="2:16" ht="21" thickBot="1">
      <c r="B5644" s="13">
        <v>2464</v>
      </c>
      <c r="P5644" s="129" t="s">
        <v>12844</v>
      </c>
    </row>
    <row r="5645" spans="2:16" ht="41.4" thickBot="1">
      <c r="B5645" s="13">
        <v>2465</v>
      </c>
      <c r="P5645" s="129" t="s">
        <v>12845</v>
      </c>
    </row>
    <row r="5646" spans="2:16" ht="51.6" thickBot="1">
      <c r="B5646" s="13">
        <v>2466</v>
      </c>
      <c r="P5646" s="129" t="s">
        <v>12846</v>
      </c>
    </row>
    <row r="5647" spans="2:16" ht="61.8" thickBot="1">
      <c r="B5647" s="13">
        <v>2467</v>
      </c>
      <c r="P5647" s="129" t="s">
        <v>12847</v>
      </c>
    </row>
    <row r="5648" spans="2:16" ht="72" thickBot="1">
      <c r="B5648" s="13">
        <v>2468</v>
      </c>
      <c r="P5648" s="129" t="s">
        <v>12848</v>
      </c>
    </row>
    <row r="5649" spans="2:16" ht="61.8" thickBot="1">
      <c r="B5649" s="13">
        <v>2469</v>
      </c>
      <c r="P5649" s="129" t="s">
        <v>12849</v>
      </c>
    </row>
    <row r="5650" spans="2:16" ht="41.4" thickBot="1">
      <c r="B5650" s="13">
        <v>2470</v>
      </c>
      <c r="P5650" s="129" t="s">
        <v>12850</v>
      </c>
    </row>
    <row r="5651" spans="2:16" ht="51.6" thickBot="1">
      <c r="B5651" s="13">
        <v>2471</v>
      </c>
      <c r="P5651" s="129" t="s">
        <v>12851</v>
      </c>
    </row>
    <row r="5652" spans="2:16" ht="72" thickBot="1">
      <c r="B5652" s="13">
        <v>2472</v>
      </c>
      <c r="P5652" s="129" t="s">
        <v>12852</v>
      </c>
    </row>
    <row r="5653" spans="2:16" ht="72" thickBot="1">
      <c r="B5653" s="13">
        <v>2473</v>
      </c>
      <c r="P5653" s="129" t="s">
        <v>12853</v>
      </c>
    </row>
    <row r="5654" spans="2:16" ht="72" thickBot="1">
      <c r="B5654" s="13">
        <v>2474</v>
      </c>
      <c r="P5654" s="129" t="s">
        <v>12854</v>
      </c>
    </row>
    <row r="5655" spans="2:16" ht="51.6" thickBot="1">
      <c r="B5655" s="13">
        <v>2475</v>
      </c>
      <c r="P5655" s="129" t="s">
        <v>12855</v>
      </c>
    </row>
    <row r="5656" spans="2:16" ht="31.2" thickBot="1">
      <c r="B5656" s="13">
        <v>2476</v>
      </c>
      <c r="P5656" s="129" t="s">
        <v>12856</v>
      </c>
    </row>
    <row r="5657" spans="2:16" ht="82.2" thickBot="1">
      <c r="B5657" s="13">
        <v>2477</v>
      </c>
      <c r="P5657" s="129" t="s">
        <v>12857</v>
      </c>
    </row>
    <row r="5658" spans="2:16" ht="82.2" thickBot="1">
      <c r="B5658" s="13">
        <v>2478</v>
      </c>
      <c r="P5658" s="129" t="s">
        <v>12858</v>
      </c>
    </row>
    <row r="5659" spans="2:16" ht="18.600000000000001" thickBot="1">
      <c r="B5659" s="13">
        <v>2479</v>
      </c>
      <c r="P5659" s="129" t="s">
        <v>12859</v>
      </c>
    </row>
    <row r="5660" spans="2:16" ht="51.6" thickBot="1">
      <c r="B5660" s="13">
        <v>2480</v>
      </c>
      <c r="P5660" s="129" t="s">
        <v>12860</v>
      </c>
    </row>
    <row r="5661" spans="2:16" ht="82.2" thickBot="1">
      <c r="B5661" s="13">
        <v>2481</v>
      </c>
      <c r="P5661" s="129" t="s">
        <v>12861</v>
      </c>
    </row>
    <row r="5662" spans="2:16" ht="51.6" thickBot="1">
      <c r="B5662" s="13">
        <v>2482</v>
      </c>
      <c r="P5662" s="129" t="s">
        <v>12862</v>
      </c>
    </row>
    <row r="5663" spans="2:16" ht="51.6" thickBot="1">
      <c r="B5663" s="13">
        <v>2483</v>
      </c>
      <c r="P5663" s="129" t="s">
        <v>12863</v>
      </c>
    </row>
    <row r="5664" spans="2:16" ht="21" thickBot="1">
      <c r="B5664" s="13">
        <v>2484</v>
      </c>
      <c r="P5664" s="129" t="s">
        <v>12864</v>
      </c>
    </row>
    <row r="5665" spans="2:16" ht="21" thickBot="1">
      <c r="B5665" s="13">
        <v>2485</v>
      </c>
      <c r="P5665" s="129" t="s">
        <v>12865</v>
      </c>
    </row>
    <row r="5666" spans="2:16" ht="31.2" thickBot="1">
      <c r="B5666" s="13">
        <v>2486</v>
      </c>
      <c r="P5666" s="129" t="s">
        <v>12866</v>
      </c>
    </row>
    <row r="5667" spans="2:16" ht="21" thickBot="1">
      <c r="B5667" s="13">
        <v>2487</v>
      </c>
      <c r="P5667" s="129" t="s">
        <v>12867</v>
      </c>
    </row>
    <row r="5668" spans="2:16" ht="41.4" thickBot="1">
      <c r="B5668" s="13">
        <v>2488</v>
      </c>
      <c r="P5668" s="129" t="s">
        <v>12868</v>
      </c>
    </row>
    <row r="5669" spans="2:16" ht="61.8" thickBot="1">
      <c r="B5669" s="13">
        <v>2489</v>
      </c>
      <c r="P5669" s="129" t="s">
        <v>12869</v>
      </c>
    </row>
    <row r="5670" spans="2:16" ht="61.8" thickBot="1">
      <c r="B5670" s="13">
        <v>2490</v>
      </c>
      <c r="P5670" s="129" t="s">
        <v>12870</v>
      </c>
    </row>
    <row r="5671" spans="2:16" ht="21" thickBot="1">
      <c r="B5671" s="13">
        <v>2491</v>
      </c>
      <c r="P5671" s="129" t="s">
        <v>12871</v>
      </c>
    </row>
    <row r="5672" spans="2:16" ht="31.2" thickBot="1">
      <c r="B5672" s="13">
        <v>2492</v>
      </c>
      <c r="P5672" s="129" t="s">
        <v>12872</v>
      </c>
    </row>
    <row r="5673" spans="2:16" ht="21" thickBot="1">
      <c r="B5673" s="13">
        <v>2493</v>
      </c>
      <c r="P5673" s="129" t="s">
        <v>12873</v>
      </c>
    </row>
    <row r="5674" spans="2:16" ht="18.600000000000001" thickBot="1">
      <c r="B5674" s="13">
        <v>2494</v>
      </c>
      <c r="P5674" s="129" t="s">
        <v>12825</v>
      </c>
    </row>
    <row r="5675" spans="2:16" ht="18.600000000000001" thickBot="1">
      <c r="B5675" s="13">
        <v>2495</v>
      </c>
      <c r="P5675" s="129" t="s">
        <v>12874</v>
      </c>
    </row>
    <row r="5676" spans="2:16" ht="18.600000000000001" thickBot="1">
      <c r="B5676" s="13">
        <v>2496</v>
      </c>
      <c r="P5676" s="129" t="s">
        <v>12824</v>
      </c>
    </row>
    <row r="5677" spans="2:16" ht="21" thickBot="1">
      <c r="B5677" s="13">
        <v>2497</v>
      </c>
      <c r="P5677" s="129" t="s">
        <v>12875</v>
      </c>
    </row>
    <row r="5678" spans="2:16" ht="51.6" thickBot="1">
      <c r="B5678" s="13">
        <v>2498</v>
      </c>
      <c r="P5678" s="129" t="s">
        <v>12876</v>
      </c>
    </row>
    <row r="5679" spans="2:16" ht="61.8" thickBot="1">
      <c r="B5679" s="13">
        <v>2499</v>
      </c>
      <c r="P5679" s="129" t="s">
        <v>12877</v>
      </c>
    </row>
    <row r="5680" spans="2:16" ht="82.2" thickBot="1">
      <c r="B5680" s="13">
        <v>2500</v>
      </c>
      <c r="P5680" s="129" t="s">
        <v>12878</v>
      </c>
    </row>
    <row r="5681" spans="2:16" ht="82.2" thickBot="1">
      <c r="B5681" s="13">
        <v>2501</v>
      </c>
      <c r="P5681" s="129" t="s">
        <v>12879</v>
      </c>
    </row>
    <row r="5682" spans="2:16" ht="21" thickBot="1">
      <c r="B5682" s="13">
        <v>2502</v>
      </c>
      <c r="P5682" s="129" t="s">
        <v>12880</v>
      </c>
    </row>
    <row r="5683" spans="2:16" ht="18.600000000000001" thickBot="1">
      <c r="B5683" s="13">
        <v>2503</v>
      </c>
      <c r="P5683" s="129" t="s">
        <v>12881</v>
      </c>
    </row>
    <row r="5684" spans="2:16" ht="18.600000000000001" thickBot="1">
      <c r="B5684" s="13">
        <v>2504</v>
      </c>
      <c r="P5684" s="129" t="s">
        <v>12882</v>
      </c>
    </row>
    <row r="5685" spans="2:16" ht="61.8" thickBot="1">
      <c r="B5685" s="13">
        <v>2505</v>
      </c>
      <c r="P5685" s="129" t="s">
        <v>12883</v>
      </c>
    </row>
    <row r="5686" spans="2:16" ht="51.6" thickBot="1">
      <c r="B5686" s="13">
        <v>2506</v>
      </c>
      <c r="P5686" s="129" t="s">
        <v>12884</v>
      </c>
    </row>
    <row r="5687" spans="2:16" ht="21" thickBot="1">
      <c r="B5687" s="13">
        <v>2507</v>
      </c>
      <c r="P5687" s="129" t="s">
        <v>12885</v>
      </c>
    </row>
    <row r="5688" spans="2:16" ht="18.600000000000001" thickBot="1">
      <c r="B5688" s="13">
        <v>2508</v>
      </c>
      <c r="P5688" s="129" t="s">
        <v>12886</v>
      </c>
    </row>
    <row r="5689" spans="2:16" ht="61.8" thickBot="1">
      <c r="B5689" s="13">
        <v>2509</v>
      </c>
      <c r="P5689" s="129" t="s">
        <v>12887</v>
      </c>
    </row>
    <row r="5690" spans="2:16" ht="92.4" thickBot="1">
      <c r="B5690" s="13">
        <v>2510</v>
      </c>
      <c r="P5690" s="129" t="s">
        <v>12888</v>
      </c>
    </row>
    <row r="5691" spans="2:16" ht="102.6" thickBot="1">
      <c r="B5691" s="13">
        <v>2511</v>
      </c>
      <c r="P5691" s="129" t="s">
        <v>12889</v>
      </c>
    </row>
    <row r="5692" spans="2:16" ht="21" thickBot="1">
      <c r="B5692" s="13">
        <v>2512</v>
      </c>
      <c r="P5692" s="129" t="s">
        <v>12890</v>
      </c>
    </row>
    <row r="5693" spans="2:16" ht="21" thickBot="1">
      <c r="B5693" s="13">
        <v>2513</v>
      </c>
      <c r="P5693" s="129" t="s">
        <v>12891</v>
      </c>
    </row>
    <row r="5694" spans="2:16" ht="31.2" thickBot="1">
      <c r="B5694" s="13">
        <v>2514</v>
      </c>
      <c r="P5694" s="129" t="s">
        <v>12892</v>
      </c>
    </row>
    <row r="5695" spans="2:16" ht="21" thickBot="1">
      <c r="B5695" s="13">
        <v>2515</v>
      </c>
      <c r="P5695" s="129" t="s">
        <v>12893</v>
      </c>
    </row>
    <row r="5696" spans="2:16" ht="41.4" thickBot="1">
      <c r="B5696" s="13">
        <v>2516</v>
      </c>
      <c r="P5696" s="129" t="s">
        <v>12894</v>
      </c>
    </row>
    <row r="5697" spans="2:16" ht="21" thickBot="1">
      <c r="B5697" s="13">
        <v>2517</v>
      </c>
      <c r="P5697" s="129" t="s">
        <v>12895</v>
      </c>
    </row>
    <row r="5698" spans="2:16" ht="31.2" thickBot="1">
      <c r="B5698" s="13">
        <v>2518</v>
      </c>
      <c r="P5698" s="129" t="s">
        <v>12896</v>
      </c>
    </row>
    <row r="5699" spans="2:16" ht="21" thickBot="1">
      <c r="B5699" s="13">
        <v>2519</v>
      </c>
      <c r="P5699" s="129" t="s">
        <v>12897</v>
      </c>
    </row>
    <row r="5700" spans="2:16" ht="21" thickBot="1">
      <c r="B5700" s="13">
        <v>2520</v>
      </c>
      <c r="P5700" s="129" t="s">
        <v>12898</v>
      </c>
    </row>
    <row r="5701" spans="2:16" ht="41.4" thickBot="1">
      <c r="B5701" s="13">
        <v>2521</v>
      </c>
      <c r="P5701" s="129" t="s">
        <v>12899</v>
      </c>
    </row>
    <row r="5702" spans="2:16" ht="82.2" thickBot="1">
      <c r="B5702" s="13">
        <v>2522</v>
      </c>
      <c r="P5702" s="129" t="s">
        <v>12900</v>
      </c>
    </row>
    <row r="5703" spans="2:16" ht="82.2" thickBot="1">
      <c r="B5703" s="13">
        <v>2523</v>
      </c>
      <c r="P5703" s="129" t="s">
        <v>12901</v>
      </c>
    </row>
    <row r="5704" spans="2:16" ht="112.8" thickBot="1">
      <c r="B5704" s="13">
        <v>2524</v>
      </c>
      <c r="P5704" s="129" t="s">
        <v>12902</v>
      </c>
    </row>
    <row r="5705" spans="2:16" ht="82.2" thickBot="1">
      <c r="B5705" s="13">
        <v>2525</v>
      </c>
      <c r="P5705" s="129" t="s">
        <v>12903</v>
      </c>
    </row>
    <row r="5706" spans="2:16" ht="82.2" thickBot="1">
      <c r="B5706" s="13">
        <v>2526</v>
      </c>
      <c r="P5706" s="129" t="s">
        <v>12904</v>
      </c>
    </row>
    <row r="5707" spans="2:16" ht="112.8" thickBot="1">
      <c r="B5707" s="13">
        <v>2527</v>
      </c>
      <c r="P5707" s="129" t="s">
        <v>12905</v>
      </c>
    </row>
    <row r="5708" spans="2:16" ht="82.2" thickBot="1">
      <c r="B5708" s="13">
        <v>2528</v>
      </c>
      <c r="P5708" s="129" t="s">
        <v>12906</v>
      </c>
    </row>
    <row r="5709" spans="2:16" ht="61.8" thickBot="1">
      <c r="B5709" s="13">
        <v>2529</v>
      </c>
      <c r="P5709" s="129" t="s">
        <v>12907</v>
      </c>
    </row>
    <row r="5710" spans="2:16" ht="72" thickBot="1">
      <c r="B5710" s="13">
        <v>2530</v>
      </c>
      <c r="P5710" s="129" t="s">
        <v>12908</v>
      </c>
    </row>
    <row r="5711" spans="2:16" ht="21" thickBot="1">
      <c r="B5711" s="13">
        <v>2531</v>
      </c>
      <c r="P5711" s="129" t="s">
        <v>12909</v>
      </c>
    </row>
    <row r="5712" spans="2:16" ht="21" thickBot="1">
      <c r="B5712" s="13">
        <v>2532</v>
      </c>
      <c r="P5712" s="129" t="s">
        <v>12910</v>
      </c>
    </row>
    <row r="5713" spans="2:16" ht="21" thickBot="1">
      <c r="B5713" s="13">
        <v>2533</v>
      </c>
      <c r="P5713" s="129" t="s">
        <v>12911</v>
      </c>
    </row>
    <row r="5714" spans="2:16" ht="18.600000000000001" thickBot="1">
      <c r="B5714" s="13">
        <v>2534</v>
      </c>
      <c r="P5714" s="129" t="s">
        <v>10463</v>
      </c>
    </row>
    <row r="5715" spans="2:16" ht="21" thickBot="1">
      <c r="B5715" s="13">
        <v>2535</v>
      </c>
      <c r="P5715" s="129" t="s">
        <v>12912</v>
      </c>
    </row>
    <row r="5716" spans="2:16" ht="18.600000000000001" thickBot="1">
      <c r="B5716" s="13">
        <v>2536</v>
      </c>
      <c r="P5716" s="129" t="s">
        <v>12913</v>
      </c>
    </row>
    <row r="5717" spans="2:16" ht="51.6" thickBot="1">
      <c r="B5717" s="13">
        <v>2537</v>
      </c>
      <c r="P5717" s="129" t="s">
        <v>12914</v>
      </c>
    </row>
    <row r="5718" spans="2:16" ht="18.600000000000001" thickBot="1">
      <c r="B5718" s="13">
        <v>2538</v>
      </c>
      <c r="P5718" s="129" t="s">
        <v>12915</v>
      </c>
    </row>
    <row r="5719" spans="2:16" ht="18.600000000000001" thickBot="1">
      <c r="B5719" s="13">
        <v>2539</v>
      </c>
      <c r="P5719" s="129" t="s">
        <v>12916</v>
      </c>
    </row>
    <row r="5720" spans="2:16" ht="21" thickBot="1">
      <c r="B5720" s="13">
        <v>2540</v>
      </c>
      <c r="P5720" s="129" t="s">
        <v>12917</v>
      </c>
    </row>
    <row r="5721" spans="2:16" ht="21" thickBot="1">
      <c r="B5721" s="13">
        <v>2541</v>
      </c>
      <c r="P5721" s="129" t="s">
        <v>12918</v>
      </c>
    </row>
    <row r="5722" spans="2:16" ht="51.6" thickBot="1">
      <c r="B5722" s="13">
        <v>2542</v>
      </c>
      <c r="P5722" s="129" t="s">
        <v>12919</v>
      </c>
    </row>
    <row r="5723" spans="2:16" ht="41.4" thickBot="1">
      <c r="B5723" s="13">
        <v>2543</v>
      </c>
      <c r="P5723" s="129" t="s">
        <v>12920</v>
      </c>
    </row>
    <row r="5724" spans="2:16" ht="18.600000000000001" thickBot="1">
      <c r="B5724" s="13">
        <v>2544</v>
      </c>
      <c r="P5724" s="129" t="s">
        <v>12921</v>
      </c>
    </row>
    <row r="5725" spans="2:16" ht="31.2" thickBot="1">
      <c r="B5725" s="13">
        <v>2545</v>
      </c>
      <c r="P5725" s="129" t="s">
        <v>12922</v>
      </c>
    </row>
    <row r="5726" spans="2:16" ht="18.600000000000001" thickBot="1">
      <c r="B5726" s="13">
        <v>2546</v>
      </c>
      <c r="P5726" s="129" t="s">
        <v>12923</v>
      </c>
    </row>
    <row r="5727" spans="2:16" ht="21" thickBot="1">
      <c r="B5727" s="13">
        <v>2547</v>
      </c>
      <c r="P5727" s="129" t="s">
        <v>12924</v>
      </c>
    </row>
    <row r="5728" spans="2:16" ht="31.2" thickBot="1">
      <c r="B5728" s="13">
        <v>2548</v>
      </c>
      <c r="P5728" s="129" t="s">
        <v>12925</v>
      </c>
    </row>
    <row r="5729" spans="2:16" ht="21" thickBot="1">
      <c r="B5729" s="13">
        <v>2549</v>
      </c>
      <c r="P5729" s="129" t="s">
        <v>12926</v>
      </c>
    </row>
    <row r="5730" spans="2:16" ht="41.4" thickBot="1">
      <c r="B5730" s="13">
        <v>2550</v>
      </c>
      <c r="P5730" s="129" t="s">
        <v>12927</v>
      </c>
    </row>
    <row r="5731" spans="2:16" ht="31.2" thickBot="1">
      <c r="B5731" s="13">
        <v>2551</v>
      </c>
      <c r="P5731" s="129" t="s">
        <v>12928</v>
      </c>
    </row>
    <row r="5732" spans="2:16" ht="41.4" thickBot="1">
      <c r="B5732" s="13">
        <v>2552</v>
      </c>
      <c r="P5732" s="129" t="s">
        <v>12929</v>
      </c>
    </row>
    <row r="5733" spans="2:16" ht="21" thickBot="1">
      <c r="B5733" s="13">
        <v>2553</v>
      </c>
      <c r="P5733" s="129" t="s">
        <v>12930</v>
      </c>
    </row>
    <row r="5734" spans="2:16" ht="51.6" thickBot="1">
      <c r="B5734" s="13">
        <v>2554</v>
      </c>
      <c r="P5734" s="129" t="s">
        <v>12931</v>
      </c>
    </row>
    <row r="5735" spans="2:16" ht="31.2" thickBot="1">
      <c r="B5735" s="13">
        <v>2555</v>
      </c>
      <c r="P5735" s="129" t="s">
        <v>12932</v>
      </c>
    </row>
    <row r="5736" spans="2:16" ht="41.4" thickBot="1">
      <c r="B5736" s="13">
        <v>2556</v>
      </c>
      <c r="P5736" s="129" t="s">
        <v>12929</v>
      </c>
    </row>
    <row r="5737" spans="2:16" ht="72" thickBot="1">
      <c r="B5737" s="13">
        <v>2557</v>
      </c>
      <c r="P5737" s="129" t="s">
        <v>12933</v>
      </c>
    </row>
    <row r="5738" spans="2:16" ht="21" thickBot="1">
      <c r="B5738" s="13">
        <v>2558</v>
      </c>
      <c r="P5738" s="129" t="s">
        <v>12934</v>
      </c>
    </row>
    <row r="5739" spans="2:16" ht="18.600000000000001" thickBot="1">
      <c r="B5739" s="13">
        <v>2559</v>
      </c>
      <c r="P5739" s="129" t="s">
        <v>12935</v>
      </c>
    </row>
    <row r="5740" spans="2:16" ht="31.2" thickBot="1">
      <c r="B5740" s="13">
        <v>2560</v>
      </c>
      <c r="P5740" s="129" t="s">
        <v>12936</v>
      </c>
    </row>
    <row r="5741" spans="2:16" ht="31.2" thickBot="1">
      <c r="B5741" s="13">
        <v>2561</v>
      </c>
      <c r="P5741" s="129" t="s">
        <v>12937</v>
      </c>
    </row>
    <row r="5742" spans="2:16" ht="41.4" thickBot="1">
      <c r="B5742" s="13">
        <v>2562</v>
      </c>
      <c r="P5742" s="129" t="s">
        <v>12938</v>
      </c>
    </row>
    <row r="5743" spans="2:16" ht="41.4" thickBot="1">
      <c r="B5743" s="13">
        <v>2563</v>
      </c>
      <c r="P5743" s="129" t="s">
        <v>12939</v>
      </c>
    </row>
    <row r="5744" spans="2:16" ht="51.6" thickBot="1">
      <c r="B5744" s="13">
        <v>2564</v>
      </c>
      <c r="P5744" s="129" t="s">
        <v>12940</v>
      </c>
    </row>
    <row r="5745" spans="2:16" ht="51.6" thickBot="1">
      <c r="B5745" s="13">
        <v>2565</v>
      </c>
      <c r="P5745" s="129" t="s">
        <v>12941</v>
      </c>
    </row>
    <row r="5746" spans="2:16" ht="41.4" thickBot="1">
      <c r="B5746" s="13">
        <v>2566</v>
      </c>
      <c r="P5746" s="129" t="s">
        <v>12942</v>
      </c>
    </row>
    <row r="5747" spans="2:16" ht="41.4" thickBot="1">
      <c r="B5747" s="13">
        <v>2567</v>
      </c>
      <c r="P5747" s="129" t="s">
        <v>12943</v>
      </c>
    </row>
    <row r="5748" spans="2:16" ht="21" thickBot="1">
      <c r="B5748" s="13">
        <v>2568</v>
      </c>
      <c r="P5748" s="129" t="s">
        <v>12944</v>
      </c>
    </row>
    <row r="5749" spans="2:16" ht="21" thickBot="1">
      <c r="B5749" s="13">
        <v>2569</v>
      </c>
      <c r="P5749" s="129" t="s">
        <v>12945</v>
      </c>
    </row>
    <row r="5750" spans="2:16" ht="41.4" thickBot="1">
      <c r="B5750" s="13">
        <v>2570</v>
      </c>
      <c r="P5750" s="129" t="s">
        <v>12946</v>
      </c>
    </row>
    <row r="5751" spans="2:16" ht="41.4" thickBot="1">
      <c r="B5751" s="13">
        <v>2571</v>
      </c>
      <c r="P5751" s="129" t="s">
        <v>12947</v>
      </c>
    </row>
    <row r="5752" spans="2:16" ht="21" thickBot="1">
      <c r="B5752" s="13">
        <v>2572</v>
      </c>
      <c r="P5752" s="129" t="s">
        <v>12948</v>
      </c>
    </row>
    <row r="5753" spans="2:16" ht="41.4" thickBot="1">
      <c r="B5753" s="13">
        <v>2573</v>
      </c>
      <c r="P5753" s="129" t="s">
        <v>12938</v>
      </c>
    </row>
    <row r="5754" spans="2:16" ht="41.4" thickBot="1">
      <c r="B5754" s="13">
        <v>2574</v>
      </c>
      <c r="P5754" s="129" t="s">
        <v>12947</v>
      </c>
    </row>
    <row r="5755" spans="2:16" ht="51.6" thickBot="1">
      <c r="B5755" s="13">
        <v>2575</v>
      </c>
      <c r="P5755" s="129" t="s">
        <v>12949</v>
      </c>
    </row>
    <row r="5756" spans="2:16" ht="21" thickBot="1">
      <c r="B5756" s="13">
        <v>2576</v>
      </c>
      <c r="P5756" s="129" t="s">
        <v>12950</v>
      </c>
    </row>
    <row r="5757" spans="2:16" ht="31.2" thickBot="1">
      <c r="B5757" s="13">
        <v>2577</v>
      </c>
      <c r="P5757" s="129" t="s">
        <v>12951</v>
      </c>
    </row>
    <row r="5758" spans="2:16" ht="31.2" thickBot="1">
      <c r="B5758" s="13">
        <v>2578</v>
      </c>
      <c r="P5758" s="129" t="s">
        <v>12952</v>
      </c>
    </row>
    <row r="5759" spans="2:16" ht="41.4" thickBot="1">
      <c r="B5759" s="13">
        <v>2579</v>
      </c>
      <c r="P5759" s="129" t="s">
        <v>12953</v>
      </c>
    </row>
    <row r="5760" spans="2:16" ht="21" thickBot="1">
      <c r="B5760" s="13">
        <v>2580</v>
      </c>
      <c r="P5760" s="129" t="s">
        <v>12954</v>
      </c>
    </row>
    <row r="5761" spans="2:16" ht="21" thickBot="1">
      <c r="B5761" s="13">
        <v>2581</v>
      </c>
      <c r="P5761" s="129" t="s">
        <v>12955</v>
      </c>
    </row>
    <row r="5762" spans="2:16" ht="51.6" thickBot="1">
      <c r="B5762" s="13">
        <v>2582</v>
      </c>
      <c r="P5762" s="129" t="s">
        <v>12956</v>
      </c>
    </row>
    <row r="5763" spans="2:16" ht="21" thickBot="1">
      <c r="B5763" s="13">
        <v>2583</v>
      </c>
      <c r="P5763" s="129" t="s">
        <v>12954</v>
      </c>
    </row>
    <row r="5764" spans="2:16" ht="21" thickBot="1">
      <c r="B5764" s="13">
        <v>2584</v>
      </c>
      <c r="P5764" s="129" t="s">
        <v>12955</v>
      </c>
    </row>
    <row r="5765" spans="2:16" ht="61.8" thickBot="1">
      <c r="B5765" s="13">
        <v>2585</v>
      </c>
      <c r="P5765" s="129" t="s">
        <v>12957</v>
      </c>
    </row>
    <row r="5766" spans="2:16" ht="31.2" thickBot="1">
      <c r="B5766" s="13">
        <v>2586</v>
      </c>
      <c r="P5766" s="129" t="s">
        <v>12958</v>
      </c>
    </row>
    <row r="5767" spans="2:16" ht="51.6" thickBot="1">
      <c r="B5767" s="13">
        <v>2587</v>
      </c>
      <c r="P5767" s="129" t="s">
        <v>12959</v>
      </c>
    </row>
    <row r="5768" spans="2:16" ht="21" thickBot="1">
      <c r="B5768" s="13">
        <v>2588</v>
      </c>
      <c r="P5768" s="129" t="s">
        <v>12960</v>
      </c>
    </row>
    <row r="5769" spans="2:16" ht="21" thickBot="1">
      <c r="B5769" s="13">
        <v>2589</v>
      </c>
      <c r="P5769" s="129" t="s">
        <v>12961</v>
      </c>
    </row>
    <row r="5770" spans="2:16" ht="41.4" thickBot="1">
      <c r="B5770" s="13">
        <v>2590</v>
      </c>
      <c r="P5770" s="129" t="s">
        <v>12962</v>
      </c>
    </row>
    <row r="5771" spans="2:16" ht="41.4" thickBot="1">
      <c r="B5771" s="13">
        <v>2591</v>
      </c>
      <c r="P5771" s="129" t="s">
        <v>12963</v>
      </c>
    </row>
    <row r="5772" spans="2:16" ht="31.2" thickBot="1">
      <c r="B5772" s="13">
        <v>2592</v>
      </c>
      <c r="P5772" s="129" t="s">
        <v>12964</v>
      </c>
    </row>
    <row r="5773" spans="2:16" ht="31.2" thickBot="1">
      <c r="B5773" s="13">
        <v>2593</v>
      </c>
      <c r="P5773" s="129" t="s">
        <v>12965</v>
      </c>
    </row>
    <row r="5774" spans="2:16" ht="41.4" thickBot="1">
      <c r="B5774" s="13">
        <v>2594</v>
      </c>
      <c r="P5774" s="129" t="s">
        <v>12966</v>
      </c>
    </row>
    <row r="5775" spans="2:16" ht="31.2" thickBot="1">
      <c r="B5775" s="13">
        <v>2595</v>
      </c>
      <c r="P5775" s="129" t="s">
        <v>12967</v>
      </c>
    </row>
    <row r="5776" spans="2:16" ht="18.600000000000001" thickBot="1">
      <c r="B5776" s="13">
        <v>2596</v>
      </c>
      <c r="P5776" s="129" t="s">
        <v>12968</v>
      </c>
    </row>
    <row r="5777" spans="2:16" ht="31.2" thickBot="1">
      <c r="B5777" s="13">
        <v>2597</v>
      </c>
      <c r="P5777" s="129" t="s">
        <v>12969</v>
      </c>
    </row>
    <row r="5778" spans="2:16" ht="82.2" thickBot="1">
      <c r="B5778" s="13">
        <v>2598</v>
      </c>
      <c r="P5778" s="129" t="s">
        <v>12970</v>
      </c>
    </row>
    <row r="5779" spans="2:16" ht="41.4" thickBot="1">
      <c r="B5779" s="13">
        <v>2599</v>
      </c>
      <c r="P5779" s="129" t="s">
        <v>12971</v>
      </c>
    </row>
    <row r="5780" spans="2:16" ht="41.4" thickBot="1">
      <c r="B5780" s="13">
        <v>2600</v>
      </c>
      <c r="P5780" s="129" t="s">
        <v>12972</v>
      </c>
    </row>
    <row r="5781" spans="2:16" ht="92.4" thickBot="1">
      <c r="B5781" s="13">
        <v>2601</v>
      </c>
      <c r="P5781" s="129" t="s">
        <v>12973</v>
      </c>
    </row>
    <row r="5782" spans="2:16" ht="72" thickBot="1">
      <c r="B5782" s="13">
        <v>2602</v>
      </c>
      <c r="P5782" s="129" t="s">
        <v>12974</v>
      </c>
    </row>
    <row r="5783" spans="2:16" ht="51.6" thickBot="1">
      <c r="B5783" s="13">
        <v>2603</v>
      </c>
      <c r="P5783" s="129" t="s">
        <v>12975</v>
      </c>
    </row>
    <row r="5784" spans="2:16" ht="31.2" thickBot="1">
      <c r="B5784" s="13">
        <v>2604</v>
      </c>
      <c r="P5784" s="129" t="s">
        <v>12976</v>
      </c>
    </row>
    <row r="5785" spans="2:16" ht="41.4" thickBot="1">
      <c r="B5785" s="13">
        <v>2605</v>
      </c>
      <c r="P5785" s="129" t="s">
        <v>12977</v>
      </c>
    </row>
    <row r="5786" spans="2:16" ht="21" thickBot="1">
      <c r="B5786" s="13">
        <v>2606</v>
      </c>
      <c r="P5786" s="129" t="s">
        <v>12978</v>
      </c>
    </row>
    <row r="5787" spans="2:16" ht="31.2" thickBot="1">
      <c r="B5787" s="13">
        <v>2607</v>
      </c>
      <c r="P5787" s="129" t="s">
        <v>12979</v>
      </c>
    </row>
    <row r="5788" spans="2:16" ht="61.8" thickBot="1">
      <c r="B5788" s="13">
        <v>2608</v>
      </c>
      <c r="P5788" s="129" t="s">
        <v>12980</v>
      </c>
    </row>
    <row r="5789" spans="2:16" ht="41.4" thickBot="1">
      <c r="B5789" s="13">
        <v>2609</v>
      </c>
      <c r="P5789" s="129" t="s">
        <v>12981</v>
      </c>
    </row>
    <row r="5790" spans="2:16" ht="21" thickBot="1">
      <c r="B5790" s="13">
        <v>2610</v>
      </c>
      <c r="P5790" s="129" t="s">
        <v>12982</v>
      </c>
    </row>
    <row r="5791" spans="2:16" ht="41.4" thickBot="1">
      <c r="B5791" s="13">
        <v>2611</v>
      </c>
      <c r="P5791" s="129" t="s">
        <v>12983</v>
      </c>
    </row>
    <row r="5792" spans="2:16" ht="41.4" thickBot="1">
      <c r="B5792" s="13">
        <v>2612</v>
      </c>
      <c r="P5792" s="129" t="s">
        <v>12984</v>
      </c>
    </row>
    <row r="5793" spans="2:16" ht="41.4" thickBot="1">
      <c r="B5793" s="13">
        <v>2613</v>
      </c>
      <c r="P5793" s="129" t="s">
        <v>12985</v>
      </c>
    </row>
    <row r="5794" spans="2:16" ht="21" thickBot="1">
      <c r="B5794" s="13">
        <v>2614</v>
      </c>
      <c r="P5794" s="129" t="s">
        <v>12986</v>
      </c>
    </row>
    <row r="5795" spans="2:16" ht="61.8" thickBot="1">
      <c r="B5795" s="13">
        <v>2615</v>
      </c>
      <c r="P5795" s="129" t="s">
        <v>12987</v>
      </c>
    </row>
    <row r="5796" spans="2:16" ht="31.2" thickBot="1">
      <c r="B5796" s="13">
        <v>2616</v>
      </c>
      <c r="P5796" s="129" t="s">
        <v>12988</v>
      </c>
    </row>
    <row r="5797" spans="2:16" ht="21" thickBot="1">
      <c r="B5797" s="13">
        <v>2617</v>
      </c>
      <c r="P5797" s="129" t="s">
        <v>12989</v>
      </c>
    </row>
    <row r="5798" spans="2:16" ht="41.4" thickBot="1">
      <c r="B5798" s="13">
        <v>2618</v>
      </c>
      <c r="P5798" s="129" t="s">
        <v>12990</v>
      </c>
    </row>
    <row r="5799" spans="2:16" ht="41.4" thickBot="1">
      <c r="B5799" s="13">
        <v>2619</v>
      </c>
      <c r="P5799" s="129" t="s">
        <v>12991</v>
      </c>
    </row>
    <row r="5800" spans="2:16" ht="31.2" thickBot="1">
      <c r="B5800" s="13">
        <v>2620</v>
      </c>
      <c r="P5800" s="129" t="s">
        <v>12992</v>
      </c>
    </row>
    <row r="5801" spans="2:16" ht="21" thickBot="1">
      <c r="B5801" s="13">
        <v>2621</v>
      </c>
      <c r="P5801" s="129" t="s">
        <v>12993</v>
      </c>
    </row>
    <row r="5802" spans="2:16" ht="21" thickBot="1">
      <c r="B5802" s="13">
        <v>2622</v>
      </c>
      <c r="P5802" s="129" t="s">
        <v>12994</v>
      </c>
    </row>
    <row r="5803" spans="2:16" ht="41.4" thickBot="1">
      <c r="B5803" s="13">
        <v>2623</v>
      </c>
      <c r="P5803" s="129" t="s">
        <v>12995</v>
      </c>
    </row>
    <row r="5804" spans="2:16" ht="18.600000000000001" thickBot="1">
      <c r="B5804" s="13">
        <v>2624</v>
      </c>
      <c r="P5804" s="129" t="s">
        <v>12996</v>
      </c>
    </row>
    <row r="5805" spans="2:16" ht="21" thickBot="1">
      <c r="B5805" s="13">
        <v>2625</v>
      </c>
      <c r="P5805" s="129" t="s">
        <v>12997</v>
      </c>
    </row>
    <row r="5806" spans="2:16" ht="31.2" thickBot="1">
      <c r="B5806" s="13">
        <v>2626</v>
      </c>
      <c r="P5806" s="129" t="s">
        <v>12998</v>
      </c>
    </row>
    <row r="5807" spans="2:16" ht="51.6" thickBot="1">
      <c r="B5807" s="13">
        <v>2627</v>
      </c>
      <c r="P5807" s="129" t="s">
        <v>12999</v>
      </c>
    </row>
    <row r="5808" spans="2:16" ht="31.2" thickBot="1">
      <c r="B5808" s="13">
        <v>2628</v>
      </c>
      <c r="P5808" s="129" t="s">
        <v>13000</v>
      </c>
    </row>
    <row r="5809" spans="2:16" ht="82.2" thickBot="1">
      <c r="B5809" s="13">
        <v>2629</v>
      </c>
      <c r="P5809" s="129" t="s">
        <v>13001</v>
      </c>
    </row>
    <row r="5810" spans="2:16" ht="41.4" thickBot="1">
      <c r="B5810" s="13">
        <v>2630</v>
      </c>
      <c r="P5810" s="129" t="s">
        <v>13002</v>
      </c>
    </row>
    <row r="5811" spans="2:16" ht="18.600000000000001" thickBot="1">
      <c r="B5811" s="13">
        <v>2631</v>
      </c>
      <c r="P5811" s="129" t="s">
        <v>13003</v>
      </c>
    </row>
    <row r="5812" spans="2:16" ht="41.4" thickBot="1">
      <c r="B5812" s="13">
        <v>2632</v>
      </c>
      <c r="P5812" s="129" t="s">
        <v>13004</v>
      </c>
    </row>
    <row r="5813" spans="2:16" ht="21" thickBot="1">
      <c r="B5813" s="13">
        <v>2633</v>
      </c>
      <c r="P5813" s="129" t="s">
        <v>13005</v>
      </c>
    </row>
    <row r="5814" spans="2:16" ht="21" thickBot="1">
      <c r="B5814" s="13">
        <v>2634</v>
      </c>
      <c r="P5814" s="129" t="s">
        <v>13006</v>
      </c>
    </row>
    <row r="5815" spans="2:16" ht="61.8" thickBot="1">
      <c r="B5815" s="13">
        <v>2635</v>
      </c>
      <c r="P5815" s="129" t="s">
        <v>13007</v>
      </c>
    </row>
    <row r="5816" spans="2:16" ht="41.4" thickBot="1">
      <c r="B5816" s="13">
        <v>2636</v>
      </c>
      <c r="P5816" s="129" t="s">
        <v>13008</v>
      </c>
    </row>
    <row r="5817" spans="2:16" ht="21" thickBot="1">
      <c r="B5817" s="13">
        <v>2637</v>
      </c>
      <c r="P5817" s="129" t="s">
        <v>13009</v>
      </c>
    </row>
    <row r="5818" spans="2:16" ht="41.4" thickBot="1">
      <c r="B5818" s="13">
        <v>2638</v>
      </c>
      <c r="P5818" s="129" t="s">
        <v>13010</v>
      </c>
    </row>
    <row r="5819" spans="2:16" ht="31.2" thickBot="1">
      <c r="B5819" s="13">
        <v>2639</v>
      </c>
      <c r="P5819" s="129" t="s">
        <v>13011</v>
      </c>
    </row>
    <row r="5820" spans="2:16" ht="41.4" thickBot="1">
      <c r="B5820" s="13">
        <v>2640</v>
      </c>
      <c r="P5820" s="129" t="s">
        <v>13012</v>
      </c>
    </row>
    <row r="5821" spans="2:16" ht="72" thickBot="1">
      <c r="B5821" s="13">
        <v>2641</v>
      </c>
      <c r="P5821" s="129" t="s">
        <v>13013</v>
      </c>
    </row>
    <row r="5822" spans="2:16" ht="72" thickBot="1">
      <c r="B5822" s="13">
        <v>2642</v>
      </c>
      <c r="P5822" s="129" t="s">
        <v>13014</v>
      </c>
    </row>
    <row r="5823" spans="2:16" ht="82.2" thickBot="1">
      <c r="B5823" s="13">
        <v>2643</v>
      </c>
      <c r="P5823" s="129" t="s">
        <v>13015</v>
      </c>
    </row>
    <row r="5824" spans="2:16" ht="21" thickBot="1">
      <c r="B5824" s="13">
        <v>2644</v>
      </c>
      <c r="P5824" s="129" t="s">
        <v>13016</v>
      </c>
    </row>
    <row r="5825" spans="2:16" ht="21" thickBot="1">
      <c r="B5825" s="13">
        <v>2645</v>
      </c>
      <c r="P5825" s="129" t="s">
        <v>13017</v>
      </c>
    </row>
    <row r="5826" spans="2:16" ht="61.8" thickBot="1">
      <c r="B5826" s="13">
        <v>2646</v>
      </c>
      <c r="P5826" s="129" t="s">
        <v>13018</v>
      </c>
    </row>
    <row r="5827" spans="2:16" ht="18.600000000000001" thickBot="1">
      <c r="B5827" s="13">
        <v>2647</v>
      </c>
      <c r="P5827" s="129" t="s">
        <v>13019</v>
      </c>
    </row>
    <row r="5828" spans="2:16" ht="31.2" thickBot="1">
      <c r="B5828" s="13">
        <v>2648</v>
      </c>
      <c r="P5828" s="129" t="s">
        <v>13020</v>
      </c>
    </row>
    <row r="5829" spans="2:16" ht="18.600000000000001" thickBot="1">
      <c r="B5829" s="13">
        <v>2649</v>
      </c>
      <c r="P5829" s="129" t="s">
        <v>13021</v>
      </c>
    </row>
    <row r="5830" spans="2:16" ht="41.4" thickBot="1">
      <c r="B5830" s="13">
        <v>2650</v>
      </c>
      <c r="P5830" s="129" t="s">
        <v>13022</v>
      </c>
    </row>
    <row r="5831" spans="2:16" ht="31.2" thickBot="1">
      <c r="B5831" s="13">
        <v>2651</v>
      </c>
      <c r="P5831" s="129" t="s">
        <v>13023</v>
      </c>
    </row>
    <row r="5832" spans="2:16" ht="31.2" thickBot="1">
      <c r="B5832" s="13">
        <v>2652</v>
      </c>
      <c r="P5832" s="129" t="s">
        <v>13024</v>
      </c>
    </row>
    <row r="5833" spans="2:16" ht="31.2" thickBot="1">
      <c r="B5833" s="13">
        <v>2653</v>
      </c>
      <c r="P5833" s="129" t="s">
        <v>13025</v>
      </c>
    </row>
    <row r="5834" spans="2:16" ht="41.4" thickBot="1">
      <c r="B5834" s="13">
        <v>2654</v>
      </c>
      <c r="P5834" s="129" t="s">
        <v>13026</v>
      </c>
    </row>
    <row r="5835" spans="2:16" ht="31.2" thickBot="1">
      <c r="B5835" s="13">
        <v>2655</v>
      </c>
      <c r="P5835" s="129" t="s">
        <v>13027</v>
      </c>
    </row>
    <row r="5836" spans="2:16" ht="31.2" thickBot="1">
      <c r="B5836" s="13">
        <v>2656</v>
      </c>
      <c r="P5836" s="129" t="s">
        <v>13028</v>
      </c>
    </row>
    <row r="5837" spans="2:16" ht="41.4" thickBot="1">
      <c r="B5837" s="13">
        <v>2657</v>
      </c>
      <c r="P5837" s="129" t="s">
        <v>13029</v>
      </c>
    </row>
    <row r="5838" spans="2:16" ht="82.2" thickBot="1">
      <c r="B5838" s="13">
        <v>2658</v>
      </c>
      <c r="P5838" s="129" t="s">
        <v>13030</v>
      </c>
    </row>
    <row r="5839" spans="2:16" ht="31.2" thickBot="1">
      <c r="B5839" s="13">
        <v>2659</v>
      </c>
      <c r="P5839" s="129" t="s">
        <v>13031</v>
      </c>
    </row>
    <row r="5840" spans="2:16" ht="72" thickBot="1">
      <c r="B5840" s="13">
        <v>2660</v>
      </c>
      <c r="P5840" s="129" t="s">
        <v>13032</v>
      </c>
    </row>
    <row r="5841" spans="2:16" ht="51.6" thickBot="1">
      <c r="B5841" s="13">
        <v>2661</v>
      </c>
      <c r="P5841" s="129" t="s">
        <v>13033</v>
      </c>
    </row>
    <row r="5842" spans="2:16" ht="51.6" thickBot="1">
      <c r="B5842" s="13">
        <v>2662</v>
      </c>
      <c r="P5842" s="129" t="s">
        <v>13034</v>
      </c>
    </row>
    <row r="5843" spans="2:16" ht="61.8" thickBot="1">
      <c r="B5843" s="13">
        <v>2663</v>
      </c>
      <c r="P5843" s="129" t="s">
        <v>13035</v>
      </c>
    </row>
    <row r="5844" spans="2:16" ht="61.8" thickBot="1">
      <c r="B5844" s="13">
        <v>2664</v>
      </c>
      <c r="P5844" s="129" t="s">
        <v>13036</v>
      </c>
    </row>
    <row r="5845" spans="2:16" ht="31.2" thickBot="1">
      <c r="B5845" s="13">
        <v>2665</v>
      </c>
      <c r="P5845" s="129" t="s">
        <v>13037</v>
      </c>
    </row>
    <row r="5846" spans="2:16" ht="41.4" thickBot="1">
      <c r="B5846" s="13">
        <v>2666</v>
      </c>
      <c r="P5846" s="129" t="s">
        <v>13038</v>
      </c>
    </row>
    <row r="5847" spans="2:16" ht="112.8" thickBot="1">
      <c r="B5847" s="13">
        <v>2667</v>
      </c>
      <c r="P5847" s="129" t="s">
        <v>13039</v>
      </c>
    </row>
    <row r="5848" spans="2:16" ht="41.4" thickBot="1">
      <c r="B5848" s="13">
        <v>2668</v>
      </c>
      <c r="P5848" s="129" t="s">
        <v>13040</v>
      </c>
    </row>
    <row r="5849" spans="2:16" ht="31.2" thickBot="1">
      <c r="B5849" s="13">
        <v>2669</v>
      </c>
      <c r="P5849" s="129" t="s">
        <v>13041</v>
      </c>
    </row>
    <row r="5850" spans="2:16" ht="18.600000000000001" thickBot="1">
      <c r="B5850" s="13">
        <v>2670</v>
      </c>
      <c r="P5850" s="129" t="s">
        <v>13042</v>
      </c>
    </row>
    <row r="5851" spans="2:16" ht="51.6" thickBot="1">
      <c r="B5851" s="13">
        <v>2671</v>
      </c>
      <c r="P5851" s="129" t="s">
        <v>13043</v>
      </c>
    </row>
    <row r="5852" spans="2:16" ht="82.2" thickBot="1">
      <c r="B5852" s="13">
        <v>2672</v>
      </c>
      <c r="P5852" s="129" t="s">
        <v>13044</v>
      </c>
    </row>
    <row r="5853" spans="2:16" ht="61.8" thickBot="1">
      <c r="B5853" s="13">
        <v>2673</v>
      </c>
      <c r="P5853" s="129" t="s">
        <v>13045</v>
      </c>
    </row>
    <row r="5854" spans="2:16" ht="21" thickBot="1">
      <c r="B5854" s="13">
        <v>2674</v>
      </c>
      <c r="P5854" s="129" t="s">
        <v>13046</v>
      </c>
    </row>
    <row r="5855" spans="2:16" ht="51.6" thickBot="1">
      <c r="B5855" s="13">
        <v>2675</v>
      </c>
      <c r="P5855" s="129" t="s">
        <v>13047</v>
      </c>
    </row>
    <row r="5856" spans="2:16" ht="51.6" thickBot="1">
      <c r="B5856" s="13">
        <v>2676</v>
      </c>
      <c r="P5856" s="129" t="s">
        <v>13048</v>
      </c>
    </row>
    <row r="5857" spans="2:16" ht="31.2" thickBot="1">
      <c r="B5857" s="13">
        <v>2677</v>
      </c>
      <c r="P5857" s="129" t="s">
        <v>13049</v>
      </c>
    </row>
    <row r="5858" spans="2:16" ht="31.2" thickBot="1">
      <c r="B5858" s="13">
        <v>2678</v>
      </c>
      <c r="P5858" s="129" t="s">
        <v>13050</v>
      </c>
    </row>
    <row r="5859" spans="2:16" ht="41.4" thickBot="1">
      <c r="B5859" s="13">
        <v>2679</v>
      </c>
      <c r="P5859" s="129" t="s">
        <v>13051</v>
      </c>
    </row>
    <row r="5860" spans="2:16" ht="102.6" thickBot="1">
      <c r="B5860" s="13">
        <v>2680</v>
      </c>
      <c r="P5860" s="129" t="s">
        <v>13052</v>
      </c>
    </row>
    <row r="5861" spans="2:16" ht="31.2" thickBot="1">
      <c r="B5861" s="13">
        <v>2681</v>
      </c>
      <c r="P5861" s="129" t="s">
        <v>13053</v>
      </c>
    </row>
    <row r="5862" spans="2:16" ht="31.2" thickBot="1">
      <c r="B5862" s="13">
        <v>2682</v>
      </c>
      <c r="P5862" s="129" t="s">
        <v>13054</v>
      </c>
    </row>
    <row r="5863" spans="2:16" ht="31.2" thickBot="1">
      <c r="B5863" s="13">
        <v>2683</v>
      </c>
      <c r="P5863" s="129" t="s">
        <v>13055</v>
      </c>
    </row>
    <row r="5864" spans="2:16" ht="41.4" thickBot="1">
      <c r="B5864" s="13">
        <v>2684</v>
      </c>
      <c r="P5864" s="129" t="s">
        <v>13056</v>
      </c>
    </row>
    <row r="5865" spans="2:16" ht="41.4" thickBot="1">
      <c r="B5865" s="13">
        <v>2685</v>
      </c>
      <c r="P5865" s="129" t="s">
        <v>13057</v>
      </c>
    </row>
    <row r="5866" spans="2:16" ht="51.6" thickBot="1">
      <c r="B5866" s="13">
        <v>2686</v>
      </c>
      <c r="P5866" s="129" t="s">
        <v>13058</v>
      </c>
    </row>
    <row r="5867" spans="2:16" ht="51.6" thickBot="1">
      <c r="B5867" s="13">
        <v>2687</v>
      </c>
      <c r="P5867" s="129" t="s">
        <v>13059</v>
      </c>
    </row>
    <row r="5868" spans="2:16" ht="72" thickBot="1">
      <c r="B5868" s="13">
        <v>2688</v>
      </c>
      <c r="P5868" s="129" t="s">
        <v>13060</v>
      </c>
    </row>
    <row r="5869" spans="2:16" ht="51.6" thickBot="1">
      <c r="B5869" s="13">
        <v>2689</v>
      </c>
      <c r="P5869" s="129" t="s">
        <v>13061</v>
      </c>
    </row>
    <row r="5870" spans="2:16" ht="41.4" thickBot="1">
      <c r="B5870" s="13">
        <v>2690</v>
      </c>
      <c r="P5870" s="129" t="s">
        <v>13062</v>
      </c>
    </row>
    <row r="5871" spans="2:16" ht="61.8" thickBot="1">
      <c r="B5871" s="13">
        <v>2691</v>
      </c>
      <c r="P5871" s="129" t="s">
        <v>13063</v>
      </c>
    </row>
    <row r="5872" spans="2:16" ht="41.4" thickBot="1">
      <c r="B5872" s="13">
        <v>2692</v>
      </c>
      <c r="P5872" s="129" t="s">
        <v>13057</v>
      </c>
    </row>
    <row r="5873" spans="2:16" ht="51.6" thickBot="1">
      <c r="B5873" s="13">
        <v>2693</v>
      </c>
      <c r="P5873" s="129" t="s">
        <v>13058</v>
      </c>
    </row>
    <row r="5874" spans="2:16" ht="72" thickBot="1">
      <c r="B5874" s="13">
        <v>2694</v>
      </c>
      <c r="P5874" s="129" t="s">
        <v>13064</v>
      </c>
    </row>
    <row r="5875" spans="2:16" ht="61.8" thickBot="1">
      <c r="B5875" s="13">
        <v>2695</v>
      </c>
      <c r="P5875" s="129" t="s">
        <v>13065</v>
      </c>
    </row>
    <row r="5876" spans="2:16" ht="41.4" thickBot="1">
      <c r="B5876" s="13">
        <v>2696</v>
      </c>
      <c r="P5876" s="129" t="s">
        <v>13066</v>
      </c>
    </row>
    <row r="5877" spans="2:16" ht="61.8" thickBot="1">
      <c r="B5877" s="13">
        <v>2697</v>
      </c>
      <c r="P5877" s="129" t="s">
        <v>13067</v>
      </c>
    </row>
    <row r="5878" spans="2:16" ht="61.8" thickBot="1">
      <c r="B5878" s="13">
        <v>2698</v>
      </c>
      <c r="P5878" s="129" t="s">
        <v>13068</v>
      </c>
    </row>
    <row r="5879" spans="2:16" ht="61.8" thickBot="1">
      <c r="B5879" s="13">
        <v>2699</v>
      </c>
      <c r="P5879" s="129" t="s">
        <v>13069</v>
      </c>
    </row>
    <row r="5880" spans="2:16" ht="18.600000000000001" thickBot="1">
      <c r="B5880" s="13">
        <v>2700</v>
      </c>
      <c r="P5880" s="129" t="s">
        <v>13070</v>
      </c>
    </row>
    <row r="5881" spans="2:16" ht="18.600000000000001" thickBot="1">
      <c r="B5881" s="13">
        <v>2701</v>
      </c>
      <c r="P5881" s="129" t="s">
        <v>13071</v>
      </c>
    </row>
    <row r="5882" spans="2:16" ht="21" thickBot="1">
      <c r="B5882" s="13">
        <v>2702</v>
      </c>
      <c r="P5882" s="129" t="s">
        <v>13072</v>
      </c>
    </row>
    <row r="5883" spans="2:16" ht="51.6" thickBot="1">
      <c r="B5883" s="13">
        <v>2703</v>
      </c>
      <c r="P5883" s="129" t="s">
        <v>13073</v>
      </c>
    </row>
    <row r="5884" spans="2:16" ht="41.4" thickBot="1">
      <c r="B5884" s="13">
        <v>2704</v>
      </c>
      <c r="P5884" s="129" t="s">
        <v>13074</v>
      </c>
    </row>
    <row r="5885" spans="2:16" ht="41.4" thickBot="1">
      <c r="B5885" s="13">
        <v>2705</v>
      </c>
      <c r="P5885" s="129" t="s">
        <v>13075</v>
      </c>
    </row>
    <row r="5886" spans="2:16" ht="41.4" thickBot="1">
      <c r="B5886" s="13">
        <v>2706</v>
      </c>
      <c r="P5886" s="129" t="s">
        <v>13076</v>
      </c>
    </row>
    <row r="5887" spans="2:16" ht="31.2" thickBot="1">
      <c r="B5887" s="13">
        <v>2707</v>
      </c>
      <c r="P5887" s="129" t="s">
        <v>13077</v>
      </c>
    </row>
    <row r="5888" spans="2:16" ht="21" thickBot="1">
      <c r="B5888" s="13">
        <v>2708</v>
      </c>
      <c r="P5888" s="129" t="s">
        <v>13078</v>
      </c>
    </row>
    <row r="5889" spans="2:16" ht="21" thickBot="1">
      <c r="B5889" s="13">
        <v>2709</v>
      </c>
      <c r="P5889" s="129" t="s">
        <v>13079</v>
      </c>
    </row>
    <row r="5890" spans="2:16" ht="21" thickBot="1">
      <c r="B5890" s="13">
        <v>2710</v>
      </c>
      <c r="P5890" s="129" t="s">
        <v>13080</v>
      </c>
    </row>
    <row r="5891" spans="2:16" ht="21" thickBot="1">
      <c r="B5891" s="13">
        <v>2711</v>
      </c>
      <c r="P5891" s="129" t="s">
        <v>13081</v>
      </c>
    </row>
    <row r="5892" spans="2:16" ht="21" thickBot="1">
      <c r="B5892" s="13">
        <v>2712</v>
      </c>
      <c r="P5892" s="129" t="s">
        <v>13082</v>
      </c>
    </row>
    <row r="5893" spans="2:16" ht="21" thickBot="1">
      <c r="B5893" s="13">
        <v>2713</v>
      </c>
      <c r="P5893" s="129" t="s">
        <v>13083</v>
      </c>
    </row>
    <row r="5894" spans="2:16" ht="31.2" thickBot="1">
      <c r="B5894" s="13">
        <v>2714</v>
      </c>
      <c r="P5894" s="129" t="s">
        <v>13084</v>
      </c>
    </row>
    <row r="5895" spans="2:16" ht="21" thickBot="1">
      <c r="B5895" s="13">
        <v>2715</v>
      </c>
      <c r="P5895" s="129" t="s">
        <v>13085</v>
      </c>
    </row>
    <row r="5896" spans="2:16" ht="72" thickBot="1">
      <c r="B5896" s="13">
        <v>2716</v>
      </c>
      <c r="P5896" s="129" t="s">
        <v>13086</v>
      </c>
    </row>
    <row r="5897" spans="2:16" ht="41.4" thickBot="1">
      <c r="B5897" s="13">
        <v>2717</v>
      </c>
      <c r="P5897" s="129" t="s">
        <v>13087</v>
      </c>
    </row>
    <row r="5898" spans="2:16" ht="21" thickBot="1">
      <c r="B5898" s="13">
        <v>2718</v>
      </c>
      <c r="P5898" s="129" t="s">
        <v>13088</v>
      </c>
    </row>
    <row r="5899" spans="2:16" ht="61.8" thickBot="1">
      <c r="B5899" s="13">
        <v>2719</v>
      </c>
      <c r="P5899" s="129" t="s">
        <v>13089</v>
      </c>
    </row>
    <row r="5900" spans="2:16" ht="51.6" thickBot="1">
      <c r="B5900" s="13">
        <v>2720</v>
      </c>
      <c r="P5900" s="129" t="s">
        <v>13090</v>
      </c>
    </row>
    <row r="5901" spans="2:16" ht="61.8" thickBot="1">
      <c r="B5901" s="13">
        <v>2721</v>
      </c>
      <c r="P5901" s="129" t="s">
        <v>13091</v>
      </c>
    </row>
    <row r="5902" spans="2:16" ht="61.8" thickBot="1">
      <c r="B5902" s="13">
        <v>2722</v>
      </c>
      <c r="P5902" s="129" t="s">
        <v>13092</v>
      </c>
    </row>
    <row r="5903" spans="2:16" ht="41.4" thickBot="1">
      <c r="B5903" s="13">
        <v>2723</v>
      </c>
      <c r="P5903" s="129" t="s">
        <v>13093</v>
      </c>
    </row>
    <row r="5904" spans="2:16" ht="61.8" thickBot="1">
      <c r="B5904" s="13">
        <v>2724</v>
      </c>
      <c r="P5904" s="129" t="s">
        <v>13094</v>
      </c>
    </row>
    <row r="5905" spans="2:16" ht="31.2" thickBot="1">
      <c r="B5905" s="13">
        <v>2725</v>
      </c>
      <c r="P5905" s="129" t="s">
        <v>13095</v>
      </c>
    </row>
    <row r="5906" spans="2:16" ht="21" thickBot="1">
      <c r="B5906" s="13">
        <v>2726</v>
      </c>
      <c r="P5906" s="129" t="s">
        <v>13096</v>
      </c>
    </row>
    <row r="5907" spans="2:16" ht="31.2" thickBot="1">
      <c r="B5907" s="13">
        <v>2727</v>
      </c>
      <c r="P5907" s="129" t="s">
        <v>13097</v>
      </c>
    </row>
    <row r="5908" spans="2:16" ht="72" thickBot="1">
      <c r="B5908" s="13">
        <v>2728</v>
      </c>
      <c r="P5908" s="129" t="s">
        <v>13098</v>
      </c>
    </row>
    <row r="5909" spans="2:16" ht="92.4" thickBot="1">
      <c r="B5909" s="13">
        <v>2729</v>
      </c>
      <c r="P5909" s="129" t="s">
        <v>13099</v>
      </c>
    </row>
    <row r="5910" spans="2:16" ht="51.6" thickBot="1">
      <c r="B5910" s="13">
        <v>2730</v>
      </c>
      <c r="P5910" s="129" t="s">
        <v>13100</v>
      </c>
    </row>
    <row r="5911" spans="2:16" ht="41.4" thickBot="1">
      <c r="B5911" s="13">
        <v>2731</v>
      </c>
      <c r="P5911" s="129" t="s">
        <v>13101</v>
      </c>
    </row>
    <row r="5912" spans="2:16" ht="31.2" thickBot="1">
      <c r="B5912" s="13">
        <v>2732</v>
      </c>
      <c r="P5912" s="129" t="s">
        <v>13102</v>
      </c>
    </row>
    <row r="5913" spans="2:16" ht="21" thickBot="1">
      <c r="B5913" s="13">
        <v>2733</v>
      </c>
      <c r="P5913" s="129" t="s">
        <v>13103</v>
      </c>
    </row>
    <row r="5914" spans="2:16" ht="21" thickBot="1">
      <c r="B5914" s="13">
        <v>2734</v>
      </c>
      <c r="P5914" s="129" t="s">
        <v>13104</v>
      </c>
    </row>
    <row r="5915" spans="2:16" ht="31.2" thickBot="1">
      <c r="B5915" s="13">
        <v>2735</v>
      </c>
      <c r="P5915" s="129" t="s">
        <v>13105</v>
      </c>
    </row>
    <row r="5916" spans="2:16" ht="51.6" thickBot="1">
      <c r="B5916" s="13">
        <v>2736</v>
      </c>
      <c r="P5916" s="129" t="s">
        <v>13106</v>
      </c>
    </row>
    <row r="5917" spans="2:16" ht="41.4" thickBot="1">
      <c r="B5917" s="13">
        <v>2737</v>
      </c>
      <c r="P5917" s="129" t="s">
        <v>13107</v>
      </c>
    </row>
    <row r="5918" spans="2:16" ht="21" thickBot="1">
      <c r="B5918" s="13">
        <v>2738</v>
      </c>
      <c r="P5918" s="129" t="s">
        <v>13108</v>
      </c>
    </row>
    <row r="5919" spans="2:16" ht="72" thickBot="1">
      <c r="B5919" s="13">
        <v>2739</v>
      </c>
      <c r="P5919" s="129" t="s">
        <v>13109</v>
      </c>
    </row>
    <row r="5920" spans="2:16" ht="18.600000000000001" thickBot="1">
      <c r="B5920" s="13">
        <v>2740</v>
      </c>
      <c r="P5920" s="129" t="s">
        <v>13110</v>
      </c>
    </row>
    <row r="5921" spans="2:16" ht="21" thickBot="1">
      <c r="B5921" s="13">
        <v>2741</v>
      </c>
      <c r="P5921" s="129" t="s">
        <v>13111</v>
      </c>
    </row>
    <row r="5922" spans="2:16" ht="21" thickBot="1">
      <c r="B5922" s="13">
        <v>2742</v>
      </c>
      <c r="P5922" s="129" t="s">
        <v>13112</v>
      </c>
    </row>
    <row r="5923" spans="2:16" ht="21" thickBot="1">
      <c r="B5923" s="13">
        <v>2743</v>
      </c>
      <c r="P5923" s="129" t="s">
        <v>13113</v>
      </c>
    </row>
    <row r="5924" spans="2:16" ht="18.600000000000001" thickBot="1">
      <c r="B5924" s="13">
        <v>2744</v>
      </c>
      <c r="P5924" s="129" t="s">
        <v>13114</v>
      </c>
    </row>
    <row r="5925" spans="2:16" ht="21" thickBot="1">
      <c r="B5925" s="13">
        <v>2745</v>
      </c>
      <c r="P5925" s="129" t="s">
        <v>13115</v>
      </c>
    </row>
    <row r="5926" spans="2:16" ht="18.600000000000001" thickBot="1">
      <c r="B5926" s="13">
        <v>2746</v>
      </c>
      <c r="P5926" s="129" t="s">
        <v>13116</v>
      </c>
    </row>
    <row r="5927" spans="2:16" ht="18.600000000000001" thickBot="1">
      <c r="B5927" s="13">
        <v>2747</v>
      </c>
      <c r="P5927" s="129" t="s">
        <v>13117</v>
      </c>
    </row>
    <row r="5928" spans="2:16" ht="21" thickBot="1">
      <c r="B5928" s="13">
        <v>2748</v>
      </c>
      <c r="P5928" s="129" t="s">
        <v>13118</v>
      </c>
    </row>
    <row r="5929" spans="2:16" ht="41.4" thickBot="1">
      <c r="B5929" s="13">
        <v>2749</v>
      </c>
      <c r="P5929" s="129" t="s">
        <v>13119</v>
      </c>
    </row>
    <row r="5930" spans="2:16" ht="41.4" thickBot="1">
      <c r="B5930" s="13">
        <v>2750</v>
      </c>
      <c r="P5930" s="129" t="s">
        <v>13120</v>
      </c>
    </row>
    <row r="5931" spans="2:16" ht="92.4" thickBot="1">
      <c r="B5931" s="13">
        <v>2751</v>
      </c>
      <c r="P5931" s="129" t="s">
        <v>13121</v>
      </c>
    </row>
    <row r="5932" spans="2:16" ht="21" thickBot="1">
      <c r="B5932" s="13">
        <v>2752</v>
      </c>
      <c r="P5932" s="129" t="s">
        <v>13122</v>
      </c>
    </row>
    <row r="5933" spans="2:16" ht="31.2" thickBot="1">
      <c r="B5933" s="13">
        <v>2753</v>
      </c>
      <c r="P5933" s="129" t="s">
        <v>13123</v>
      </c>
    </row>
    <row r="5934" spans="2:16" ht="61.8" thickBot="1">
      <c r="B5934" s="13">
        <v>2754</v>
      </c>
      <c r="P5934" s="129" t="s">
        <v>13124</v>
      </c>
    </row>
    <row r="5935" spans="2:16" ht="21" thickBot="1">
      <c r="B5935" s="13">
        <v>2755</v>
      </c>
      <c r="P5935" s="129" t="s">
        <v>13125</v>
      </c>
    </row>
    <row r="5936" spans="2:16" ht="21" thickBot="1">
      <c r="B5936" s="13">
        <v>2756</v>
      </c>
      <c r="P5936" s="129" t="s">
        <v>13126</v>
      </c>
    </row>
    <row r="5937" spans="2:16" ht="21" thickBot="1">
      <c r="B5937" s="13">
        <v>2757</v>
      </c>
      <c r="P5937" s="129" t="s">
        <v>13127</v>
      </c>
    </row>
    <row r="5938" spans="2:16" ht="31.2" thickBot="1">
      <c r="B5938" s="13">
        <v>2758</v>
      </c>
      <c r="P5938" s="129" t="s">
        <v>13128</v>
      </c>
    </row>
    <row r="5939" spans="2:16" ht="51.6" thickBot="1">
      <c r="B5939" s="13">
        <v>2759</v>
      </c>
      <c r="P5939" s="129" t="s">
        <v>13129</v>
      </c>
    </row>
    <row r="5940" spans="2:16" ht="72" thickBot="1">
      <c r="B5940" s="13">
        <v>2760</v>
      </c>
      <c r="P5940" s="129" t="s">
        <v>13130</v>
      </c>
    </row>
    <row r="5941" spans="2:16" ht="31.2" thickBot="1">
      <c r="B5941" s="13">
        <v>2761</v>
      </c>
      <c r="P5941" s="129" t="s">
        <v>13131</v>
      </c>
    </row>
    <row r="5942" spans="2:16" ht="31.2" thickBot="1">
      <c r="B5942" s="13">
        <v>2762</v>
      </c>
      <c r="P5942" s="129" t="s">
        <v>13132</v>
      </c>
    </row>
    <row r="5943" spans="2:16" ht="31.2" thickBot="1">
      <c r="B5943" s="13">
        <v>2763</v>
      </c>
      <c r="P5943" s="129" t="s">
        <v>13133</v>
      </c>
    </row>
    <row r="5944" spans="2:16" ht="18.600000000000001" thickBot="1">
      <c r="B5944" s="13">
        <v>2764</v>
      </c>
      <c r="P5944" s="129" t="s">
        <v>10464</v>
      </c>
    </row>
    <row r="5945" spans="2:16" ht="21" thickBot="1">
      <c r="B5945" s="13">
        <v>2765</v>
      </c>
      <c r="P5945" s="129" t="s">
        <v>13134</v>
      </c>
    </row>
    <row r="5946" spans="2:16" ht="21" thickBot="1">
      <c r="B5946" s="13">
        <v>2766</v>
      </c>
      <c r="P5946" s="129" t="s">
        <v>13135</v>
      </c>
    </row>
    <row r="5947" spans="2:16" ht="21" thickBot="1">
      <c r="B5947" s="13">
        <v>2767</v>
      </c>
      <c r="P5947" s="129" t="s">
        <v>13078</v>
      </c>
    </row>
    <row r="5948" spans="2:16" ht="41.4" thickBot="1">
      <c r="B5948" s="13">
        <v>2768</v>
      </c>
      <c r="P5948" s="129" t="s">
        <v>13136</v>
      </c>
    </row>
    <row r="5949" spans="2:16" ht="21" thickBot="1">
      <c r="B5949" s="13">
        <v>2769</v>
      </c>
      <c r="P5949" s="129" t="s">
        <v>13137</v>
      </c>
    </row>
    <row r="5950" spans="2:16" ht="61.8" thickBot="1">
      <c r="B5950" s="13">
        <v>2770</v>
      </c>
      <c r="P5950" s="129" t="s">
        <v>13138</v>
      </c>
    </row>
    <row r="5951" spans="2:16" ht="51.6" thickBot="1">
      <c r="B5951" s="13">
        <v>2771</v>
      </c>
      <c r="P5951" s="129" t="s">
        <v>13139</v>
      </c>
    </row>
    <row r="5952" spans="2:16" ht="41.4" thickBot="1">
      <c r="B5952" s="13">
        <v>2772</v>
      </c>
      <c r="P5952" s="129" t="s">
        <v>13140</v>
      </c>
    </row>
    <row r="5953" spans="2:16" ht="41.4" thickBot="1">
      <c r="B5953" s="13">
        <v>2773</v>
      </c>
      <c r="P5953" s="129" t="s">
        <v>13141</v>
      </c>
    </row>
    <row r="5954" spans="2:16" ht="18.600000000000001" thickBot="1">
      <c r="B5954" s="13">
        <v>2774</v>
      </c>
      <c r="P5954" s="129" t="s">
        <v>13142</v>
      </c>
    </row>
    <row r="5955" spans="2:16" ht="31.2" thickBot="1">
      <c r="B5955" s="13">
        <v>2775</v>
      </c>
      <c r="P5955" s="129" t="s">
        <v>13143</v>
      </c>
    </row>
    <row r="5956" spans="2:16" ht="18.600000000000001" thickBot="1">
      <c r="B5956" s="13">
        <v>2776</v>
      </c>
      <c r="P5956" s="129" t="s">
        <v>13144</v>
      </c>
    </row>
    <row r="5957" spans="2:16" ht="18.600000000000001" thickBot="1">
      <c r="B5957" s="13">
        <v>2777</v>
      </c>
      <c r="P5957" s="129" t="s">
        <v>13145</v>
      </c>
    </row>
    <row r="5958" spans="2:16" ht="51.6" thickBot="1">
      <c r="B5958" s="13">
        <v>2778</v>
      </c>
      <c r="P5958" s="129" t="s">
        <v>13146</v>
      </c>
    </row>
    <row r="5959" spans="2:16" ht="51.6" thickBot="1">
      <c r="B5959" s="13">
        <v>2779</v>
      </c>
      <c r="P5959" s="129" t="s">
        <v>13147</v>
      </c>
    </row>
    <row r="5960" spans="2:16" ht="72" thickBot="1">
      <c r="B5960" s="13">
        <v>2780</v>
      </c>
      <c r="P5960" s="129" t="s">
        <v>13148</v>
      </c>
    </row>
    <row r="5961" spans="2:16" ht="51.6" thickBot="1">
      <c r="B5961" s="13">
        <v>2781</v>
      </c>
      <c r="P5961" s="129" t="s">
        <v>13149</v>
      </c>
    </row>
    <row r="5962" spans="2:16" ht="61.8" thickBot="1">
      <c r="B5962" s="13">
        <v>2782</v>
      </c>
      <c r="P5962" s="129" t="s">
        <v>13150</v>
      </c>
    </row>
    <row r="5963" spans="2:16" ht="72" thickBot="1">
      <c r="B5963" s="13">
        <v>2783</v>
      </c>
      <c r="P5963" s="129" t="s">
        <v>13151</v>
      </c>
    </row>
    <row r="5964" spans="2:16" ht="41.4" thickBot="1">
      <c r="B5964" s="13">
        <v>2784</v>
      </c>
      <c r="P5964" s="129" t="s">
        <v>13152</v>
      </c>
    </row>
    <row r="5965" spans="2:16" ht="72" thickBot="1">
      <c r="B5965" s="13">
        <v>2785</v>
      </c>
      <c r="P5965" s="129" t="s">
        <v>13153</v>
      </c>
    </row>
    <row r="5966" spans="2:16" ht="31.2" thickBot="1">
      <c r="B5966" s="13">
        <v>2786</v>
      </c>
      <c r="P5966" s="129" t="s">
        <v>13154</v>
      </c>
    </row>
    <row r="5967" spans="2:16" ht="18.600000000000001" thickBot="1">
      <c r="B5967" s="13">
        <v>2787</v>
      </c>
      <c r="P5967" s="129" t="s">
        <v>13155</v>
      </c>
    </row>
    <row r="5968" spans="2:16" ht="31.2" thickBot="1">
      <c r="B5968" s="13">
        <v>2788</v>
      </c>
      <c r="P5968" s="129" t="s">
        <v>13156</v>
      </c>
    </row>
    <row r="5969" spans="2:16" ht="31.2" thickBot="1">
      <c r="B5969" s="13">
        <v>2789</v>
      </c>
      <c r="P5969" s="129" t="s">
        <v>13157</v>
      </c>
    </row>
    <row r="5970" spans="2:16" ht="41.4" thickBot="1">
      <c r="B5970" s="13">
        <v>2790</v>
      </c>
      <c r="P5970" s="129" t="s">
        <v>13158</v>
      </c>
    </row>
    <row r="5971" spans="2:16" ht="51.6" thickBot="1">
      <c r="B5971" s="13">
        <v>2791</v>
      </c>
      <c r="P5971" s="129" t="s">
        <v>13159</v>
      </c>
    </row>
    <row r="5972" spans="2:16" ht="61.8" thickBot="1">
      <c r="B5972" s="13">
        <v>2792</v>
      </c>
      <c r="P5972" s="129" t="s">
        <v>13160</v>
      </c>
    </row>
    <row r="5973" spans="2:16" ht="31.2" thickBot="1">
      <c r="B5973" s="13">
        <v>2793</v>
      </c>
      <c r="P5973" s="129" t="s">
        <v>13161</v>
      </c>
    </row>
    <row r="5974" spans="2:16" ht="51.6" thickBot="1">
      <c r="B5974" s="13">
        <v>2794</v>
      </c>
      <c r="P5974" s="129" t="s">
        <v>13162</v>
      </c>
    </row>
    <row r="5975" spans="2:16" ht="41.4" thickBot="1">
      <c r="B5975" s="13">
        <v>2795</v>
      </c>
      <c r="P5975" s="129" t="s">
        <v>13163</v>
      </c>
    </row>
    <row r="5976" spans="2:16" ht="41.4" thickBot="1">
      <c r="B5976" s="13">
        <v>2796</v>
      </c>
      <c r="P5976" s="129" t="s">
        <v>13164</v>
      </c>
    </row>
    <row r="5977" spans="2:16" ht="21" thickBot="1">
      <c r="B5977" s="13">
        <v>2797</v>
      </c>
      <c r="P5977" s="129" t="s">
        <v>13165</v>
      </c>
    </row>
    <row r="5978" spans="2:16" ht="41.4" thickBot="1">
      <c r="B5978" s="13">
        <v>2798</v>
      </c>
      <c r="P5978" s="129" t="s">
        <v>13164</v>
      </c>
    </row>
    <row r="5979" spans="2:16" ht="72" thickBot="1">
      <c r="B5979" s="13">
        <v>2799</v>
      </c>
      <c r="P5979" s="129" t="s">
        <v>13166</v>
      </c>
    </row>
    <row r="5980" spans="2:16" ht="41.4" thickBot="1">
      <c r="B5980" s="13">
        <v>2800</v>
      </c>
      <c r="P5980" s="129" t="s">
        <v>13167</v>
      </c>
    </row>
    <row r="5981" spans="2:16" ht="82.2" thickBot="1">
      <c r="B5981" s="13">
        <v>2801</v>
      </c>
      <c r="P5981" s="129" t="s">
        <v>13168</v>
      </c>
    </row>
    <row r="5982" spans="2:16" ht="92.4" thickBot="1">
      <c r="B5982" s="13">
        <v>2802</v>
      </c>
      <c r="P5982" s="129" t="s">
        <v>13169</v>
      </c>
    </row>
    <row r="5983" spans="2:16" ht="92.4" thickBot="1">
      <c r="B5983" s="13">
        <v>2803</v>
      </c>
      <c r="P5983" s="129" t="s">
        <v>13170</v>
      </c>
    </row>
    <row r="5984" spans="2:16" ht="31.2" thickBot="1">
      <c r="B5984" s="13">
        <v>2804</v>
      </c>
      <c r="P5984" s="129" t="s">
        <v>13171</v>
      </c>
    </row>
    <row r="5985" spans="2:16" ht="18.600000000000001" thickBot="1">
      <c r="B5985" s="13">
        <v>2805</v>
      </c>
      <c r="P5985" s="129" t="s">
        <v>13172</v>
      </c>
    </row>
    <row r="5986" spans="2:16" ht="21" thickBot="1">
      <c r="B5986" s="13">
        <v>2806</v>
      </c>
      <c r="P5986" s="129" t="s">
        <v>13173</v>
      </c>
    </row>
    <row r="5987" spans="2:16" ht="31.2" thickBot="1">
      <c r="B5987" s="13">
        <v>2807</v>
      </c>
      <c r="P5987" s="129" t="s">
        <v>13174</v>
      </c>
    </row>
    <row r="5988" spans="2:16" ht="21" thickBot="1">
      <c r="B5988" s="13">
        <v>2808</v>
      </c>
      <c r="P5988" s="129" t="s">
        <v>13175</v>
      </c>
    </row>
    <row r="5989" spans="2:16" ht="41.4" thickBot="1">
      <c r="B5989" s="13">
        <v>2809</v>
      </c>
      <c r="P5989" s="129" t="s">
        <v>13176</v>
      </c>
    </row>
    <row r="5990" spans="2:16" ht="51.6" thickBot="1">
      <c r="B5990" s="13">
        <v>2810</v>
      </c>
      <c r="P5990" s="129" t="s">
        <v>13177</v>
      </c>
    </row>
    <row r="5991" spans="2:16" ht="61.8" thickBot="1">
      <c r="B5991" s="13">
        <v>2811</v>
      </c>
      <c r="P5991" s="129" t="s">
        <v>13178</v>
      </c>
    </row>
    <row r="5992" spans="2:16" ht="31.2" thickBot="1">
      <c r="B5992" s="13">
        <v>2812</v>
      </c>
      <c r="P5992" s="129" t="s">
        <v>13179</v>
      </c>
    </row>
    <row r="5993" spans="2:16" ht="21" thickBot="1">
      <c r="B5993" s="13">
        <v>2813</v>
      </c>
      <c r="P5993" s="129" t="s">
        <v>13180</v>
      </c>
    </row>
    <row r="5994" spans="2:16" ht="31.2" thickBot="1">
      <c r="B5994" s="13">
        <v>2814</v>
      </c>
      <c r="P5994" s="129" t="s">
        <v>13181</v>
      </c>
    </row>
    <row r="5995" spans="2:16" ht="51.6" thickBot="1">
      <c r="B5995" s="13">
        <v>2815</v>
      </c>
      <c r="P5995" s="129" t="s">
        <v>13182</v>
      </c>
    </row>
    <row r="5996" spans="2:16" ht="51.6" thickBot="1">
      <c r="B5996" s="13">
        <v>2816</v>
      </c>
      <c r="P5996" s="129" t="s">
        <v>13183</v>
      </c>
    </row>
    <row r="5997" spans="2:16" ht="41.4" thickBot="1">
      <c r="B5997" s="13">
        <v>2817</v>
      </c>
      <c r="P5997" s="129" t="s">
        <v>13184</v>
      </c>
    </row>
    <row r="5998" spans="2:16" ht="61.8" thickBot="1">
      <c r="B5998" s="13">
        <v>2818</v>
      </c>
      <c r="P5998" s="129" t="s">
        <v>13185</v>
      </c>
    </row>
    <row r="5999" spans="2:16" ht="41.4" thickBot="1">
      <c r="B5999" s="13">
        <v>2819</v>
      </c>
      <c r="P5999" s="129" t="s">
        <v>13186</v>
      </c>
    </row>
    <row r="6000" spans="2:16" ht="31.2" thickBot="1">
      <c r="B6000" s="13">
        <v>2820</v>
      </c>
      <c r="P6000" s="129" t="s">
        <v>13187</v>
      </c>
    </row>
    <row r="6001" spans="2:16" ht="41.4" thickBot="1">
      <c r="B6001" s="13">
        <v>2821</v>
      </c>
      <c r="P6001" s="129" t="s">
        <v>13188</v>
      </c>
    </row>
    <row r="6002" spans="2:16" ht="51.6" thickBot="1">
      <c r="B6002" s="13">
        <v>2822</v>
      </c>
      <c r="P6002" s="129" t="s">
        <v>13189</v>
      </c>
    </row>
    <row r="6003" spans="2:16" ht="31.2" thickBot="1">
      <c r="B6003" s="13">
        <v>2823</v>
      </c>
      <c r="P6003" s="129" t="s">
        <v>13190</v>
      </c>
    </row>
    <row r="6004" spans="2:16" ht="31.2" thickBot="1">
      <c r="B6004" s="13">
        <v>2824</v>
      </c>
      <c r="P6004" s="129" t="s">
        <v>13191</v>
      </c>
    </row>
    <row r="6005" spans="2:16" ht="41.4" thickBot="1">
      <c r="B6005" s="13">
        <v>2825</v>
      </c>
      <c r="P6005" s="129" t="s">
        <v>13192</v>
      </c>
    </row>
    <row r="6006" spans="2:16" ht="51.6" thickBot="1">
      <c r="B6006" s="13">
        <v>2826</v>
      </c>
      <c r="P6006" s="129" t="s">
        <v>13193</v>
      </c>
    </row>
    <row r="6007" spans="2:16" ht="72" thickBot="1">
      <c r="B6007" s="13">
        <v>2827</v>
      </c>
      <c r="P6007" s="129" t="s">
        <v>13194</v>
      </c>
    </row>
    <row r="6008" spans="2:16" ht="214.8" thickBot="1">
      <c r="B6008" s="13">
        <v>2828</v>
      </c>
      <c r="P6008" s="129" t="s">
        <v>13195</v>
      </c>
    </row>
    <row r="6009" spans="2:16" ht="72" thickBot="1">
      <c r="B6009" s="13">
        <v>2829</v>
      </c>
      <c r="P6009" s="129" t="s">
        <v>13196</v>
      </c>
    </row>
    <row r="6010" spans="2:16" ht="174" thickBot="1">
      <c r="B6010" s="13">
        <v>2830</v>
      </c>
      <c r="P6010" s="129" t="s">
        <v>13197</v>
      </c>
    </row>
    <row r="6011" spans="2:16" ht="82.2" thickBot="1">
      <c r="B6011" s="13">
        <v>2831</v>
      </c>
      <c r="P6011" s="129" t="s">
        <v>13198</v>
      </c>
    </row>
    <row r="6012" spans="2:16" ht="61.8" thickBot="1">
      <c r="B6012" s="13">
        <v>2832</v>
      </c>
      <c r="P6012" s="129" t="s">
        <v>13199</v>
      </c>
    </row>
    <row r="6013" spans="2:16" ht="61.8" thickBot="1">
      <c r="B6013" s="13">
        <v>2833</v>
      </c>
      <c r="P6013" s="129" t="s">
        <v>13200</v>
      </c>
    </row>
    <row r="6014" spans="2:16" ht="72" thickBot="1">
      <c r="B6014" s="13">
        <v>2834</v>
      </c>
      <c r="P6014" s="129" t="s">
        <v>13201</v>
      </c>
    </row>
    <row r="6015" spans="2:16" ht="82.2" thickBot="1">
      <c r="B6015" s="13">
        <v>2835</v>
      </c>
      <c r="P6015" s="129" t="s">
        <v>13202</v>
      </c>
    </row>
    <row r="6016" spans="2:16" ht="21" thickBot="1">
      <c r="B6016" s="13">
        <v>2836</v>
      </c>
      <c r="P6016" s="129" t="s">
        <v>13203</v>
      </c>
    </row>
    <row r="6017" spans="2:16" ht="51.6" thickBot="1">
      <c r="B6017" s="13">
        <v>2837</v>
      </c>
      <c r="P6017" s="129" t="s">
        <v>13204</v>
      </c>
    </row>
    <row r="6018" spans="2:16" ht="41.4" thickBot="1">
      <c r="B6018" s="13">
        <v>2838</v>
      </c>
      <c r="P6018" s="129" t="s">
        <v>13205</v>
      </c>
    </row>
    <row r="6019" spans="2:16" ht="41.4" thickBot="1">
      <c r="B6019" s="13">
        <v>2839</v>
      </c>
      <c r="P6019" s="129" t="s">
        <v>13206</v>
      </c>
    </row>
    <row r="6020" spans="2:16" ht="21" thickBot="1">
      <c r="B6020" s="13">
        <v>2840</v>
      </c>
      <c r="P6020" s="129" t="s">
        <v>13207</v>
      </c>
    </row>
    <row r="6021" spans="2:16" ht="21" thickBot="1">
      <c r="B6021" s="13">
        <v>2841</v>
      </c>
      <c r="P6021" s="129" t="s">
        <v>13208</v>
      </c>
    </row>
    <row r="6022" spans="2:16" ht="41.4" thickBot="1">
      <c r="B6022" s="13">
        <v>2842</v>
      </c>
      <c r="P6022" s="129" t="s">
        <v>13209</v>
      </c>
    </row>
    <row r="6023" spans="2:16" ht="51.6" thickBot="1">
      <c r="B6023" s="13">
        <v>2843</v>
      </c>
      <c r="P6023" s="129" t="s">
        <v>13210</v>
      </c>
    </row>
    <row r="6024" spans="2:16" ht="41.4" thickBot="1">
      <c r="B6024" s="13">
        <v>2844</v>
      </c>
      <c r="P6024" s="129" t="s">
        <v>13211</v>
      </c>
    </row>
    <row r="6025" spans="2:16" ht="51.6" thickBot="1">
      <c r="B6025" s="13">
        <v>2845</v>
      </c>
      <c r="P6025" s="129" t="s">
        <v>11633</v>
      </c>
    </row>
    <row r="6026" spans="2:16" ht="21" thickBot="1">
      <c r="B6026" s="13">
        <v>2846</v>
      </c>
      <c r="P6026" s="129" t="s">
        <v>13212</v>
      </c>
    </row>
    <row r="6027" spans="2:16" ht="21" thickBot="1">
      <c r="B6027" s="13">
        <v>2847</v>
      </c>
      <c r="P6027" s="129" t="s">
        <v>13213</v>
      </c>
    </row>
    <row r="6028" spans="2:16" ht="21" thickBot="1">
      <c r="B6028" s="13">
        <v>2848</v>
      </c>
      <c r="P6028" s="129" t="s">
        <v>13214</v>
      </c>
    </row>
    <row r="6029" spans="2:16" ht="21" thickBot="1">
      <c r="B6029" s="13">
        <v>2849</v>
      </c>
      <c r="P6029" s="129" t="s">
        <v>13215</v>
      </c>
    </row>
    <row r="6030" spans="2:16" ht="21" thickBot="1">
      <c r="B6030" s="13">
        <v>2850</v>
      </c>
      <c r="P6030" s="129" t="s">
        <v>13216</v>
      </c>
    </row>
    <row r="6031" spans="2:16" ht="21" thickBot="1">
      <c r="B6031" s="13">
        <v>2851</v>
      </c>
      <c r="P6031" s="129" t="s">
        <v>13217</v>
      </c>
    </row>
    <row r="6032" spans="2:16" ht="41.4" thickBot="1">
      <c r="B6032" s="13">
        <v>2852</v>
      </c>
      <c r="P6032" s="129" t="s">
        <v>13218</v>
      </c>
    </row>
    <row r="6033" spans="2:16" ht="18.600000000000001" thickBot="1">
      <c r="B6033" s="13">
        <v>2853</v>
      </c>
      <c r="P6033" s="129" t="s">
        <v>10465</v>
      </c>
    </row>
    <row r="6034" spans="2:16" ht="41.4" thickBot="1">
      <c r="B6034" s="13">
        <v>2854</v>
      </c>
      <c r="P6034" s="129" t="s">
        <v>13219</v>
      </c>
    </row>
    <row r="6035" spans="2:16" ht="31.2" thickBot="1">
      <c r="B6035" s="13">
        <v>2855</v>
      </c>
      <c r="P6035" s="129" t="s">
        <v>13220</v>
      </c>
    </row>
    <row r="6036" spans="2:16" ht="51.6" thickBot="1">
      <c r="B6036" s="13">
        <v>2856</v>
      </c>
      <c r="P6036" s="129" t="s">
        <v>13221</v>
      </c>
    </row>
    <row r="6037" spans="2:16" ht="61.8" thickBot="1">
      <c r="B6037" s="13">
        <v>2857</v>
      </c>
      <c r="P6037" s="129" t="s">
        <v>13222</v>
      </c>
    </row>
    <row r="6038" spans="2:16" ht="51.6" thickBot="1">
      <c r="B6038" s="13">
        <v>2858</v>
      </c>
      <c r="P6038" s="129" t="s">
        <v>13223</v>
      </c>
    </row>
    <row r="6039" spans="2:16" ht="18.600000000000001" thickBot="1">
      <c r="B6039" s="13">
        <v>2859</v>
      </c>
      <c r="P6039" s="129" t="s">
        <v>13224</v>
      </c>
    </row>
    <row r="6040" spans="2:16" ht="21" thickBot="1">
      <c r="B6040" s="13">
        <v>2860</v>
      </c>
      <c r="P6040" s="129" t="s">
        <v>13225</v>
      </c>
    </row>
    <row r="6041" spans="2:16" ht="61.8" thickBot="1">
      <c r="B6041" s="13">
        <v>2861</v>
      </c>
      <c r="P6041" s="129" t="s">
        <v>13226</v>
      </c>
    </row>
    <row r="6042" spans="2:16" ht="18.600000000000001" thickBot="1">
      <c r="B6042" s="13">
        <v>2862</v>
      </c>
      <c r="P6042" s="129" t="s">
        <v>13227</v>
      </c>
    </row>
    <row r="6043" spans="2:16" ht="21" thickBot="1">
      <c r="B6043" s="13">
        <v>2863</v>
      </c>
      <c r="P6043" s="129" t="s">
        <v>13228</v>
      </c>
    </row>
    <row r="6044" spans="2:16" ht="31.2" thickBot="1">
      <c r="B6044" s="13">
        <v>2864</v>
      </c>
      <c r="P6044" s="129" t="s">
        <v>13229</v>
      </c>
    </row>
    <row r="6045" spans="2:16" ht="18.600000000000001" thickBot="1">
      <c r="B6045" s="13">
        <v>2865</v>
      </c>
      <c r="P6045" s="129" t="s">
        <v>13230</v>
      </c>
    </row>
    <row r="6046" spans="2:16" ht="61.8" thickBot="1">
      <c r="B6046" s="13">
        <v>2866</v>
      </c>
      <c r="P6046" s="129" t="s">
        <v>13231</v>
      </c>
    </row>
    <row r="6047" spans="2:16" ht="21" thickBot="1">
      <c r="B6047" s="13">
        <v>2867</v>
      </c>
      <c r="P6047" s="129" t="s">
        <v>13232</v>
      </c>
    </row>
    <row r="6048" spans="2:16" ht="41.4" thickBot="1">
      <c r="B6048" s="13">
        <v>2868</v>
      </c>
      <c r="P6048" s="129" t="s">
        <v>13233</v>
      </c>
    </row>
    <row r="6049" spans="2:16" ht="61.8" thickBot="1">
      <c r="B6049" s="13">
        <v>2869</v>
      </c>
      <c r="P6049" s="129" t="s">
        <v>13234</v>
      </c>
    </row>
    <row r="6050" spans="2:16" ht="31.2" thickBot="1">
      <c r="B6050" s="13">
        <v>2870</v>
      </c>
      <c r="P6050" s="129" t="s">
        <v>13235</v>
      </c>
    </row>
    <row r="6051" spans="2:16" ht="31.2" thickBot="1">
      <c r="B6051" s="13">
        <v>2871</v>
      </c>
      <c r="P6051" s="129" t="s">
        <v>13236</v>
      </c>
    </row>
    <row r="6052" spans="2:16" ht="31.2" thickBot="1">
      <c r="B6052" s="13">
        <v>2872</v>
      </c>
      <c r="P6052" s="129" t="s">
        <v>13237</v>
      </c>
    </row>
    <row r="6053" spans="2:16" ht="61.8" thickBot="1">
      <c r="B6053" s="13">
        <v>2873</v>
      </c>
      <c r="P6053" s="129" t="s">
        <v>13238</v>
      </c>
    </row>
    <row r="6054" spans="2:16" ht="82.2" thickBot="1">
      <c r="B6054" s="13">
        <v>2874</v>
      </c>
      <c r="P6054" s="129" t="s">
        <v>13239</v>
      </c>
    </row>
    <row r="6055" spans="2:16" ht="21" thickBot="1">
      <c r="B6055" s="13">
        <v>2875</v>
      </c>
      <c r="P6055" s="129" t="s">
        <v>13240</v>
      </c>
    </row>
    <row r="6056" spans="2:16" ht="18.600000000000001" thickBot="1">
      <c r="B6056" s="13">
        <v>2876</v>
      </c>
      <c r="P6056" s="129" t="s">
        <v>13241</v>
      </c>
    </row>
    <row r="6057" spans="2:16" ht="21" thickBot="1">
      <c r="B6057" s="13">
        <v>2877</v>
      </c>
      <c r="P6057" s="129" t="s">
        <v>13242</v>
      </c>
    </row>
    <row r="6058" spans="2:16" ht="41.4" thickBot="1">
      <c r="B6058" s="13">
        <v>2878</v>
      </c>
      <c r="P6058" s="129" t="s">
        <v>13243</v>
      </c>
    </row>
    <row r="6059" spans="2:16" ht="61.8" thickBot="1">
      <c r="B6059" s="13">
        <v>2879</v>
      </c>
      <c r="P6059" s="129" t="s">
        <v>13244</v>
      </c>
    </row>
    <row r="6060" spans="2:16" ht="41.4" thickBot="1">
      <c r="B6060" s="13">
        <v>2880</v>
      </c>
      <c r="P6060" s="129" t="s">
        <v>13245</v>
      </c>
    </row>
    <row r="6061" spans="2:16" ht="41.4" thickBot="1">
      <c r="B6061" s="13">
        <v>2881</v>
      </c>
      <c r="P6061" s="129" t="s">
        <v>13246</v>
      </c>
    </row>
    <row r="6062" spans="2:16" ht="21" thickBot="1">
      <c r="B6062" s="13">
        <v>2882</v>
      </c>
      <c r="P6062" s="129" t="s">
        <v>13247</v>
      </c>
    </row>
    <row r="6063" spans="2:16" ht="41.4" thickBot="1">
      <c r="B6063" s="13">
        <v>2883</v>
      </c>
      <c r="P6063" s="129" t="s">
        <v>13248</v>
      </c>
    </row>
    <row r="6064" spans="2:16" ht="61.8" thickBot="1">
      <c r="B6064" s="13">
        <v>2884</v>
      </c>
      <c r="P6064" s="129" t="s">
        <v>13249</v>
      </c>
    </row>
    <row r="6065" spans="2:16" ht="21" thickBot="1">
      <c r="B6065" s="13">
        <v>2885</v>
      </c>
      <c r="P6065" s="129" t="s">
        <v>13250</v>
      </c>
    </row>
    <row r="6066" spans="2:16" ht="31.2" thickBot="1">
      <c r="B6066" s="13">
        <v>2886</v>
      </c>
      <c r="P6066" s="129" t="s">
        <v>13251</v>
      </c>
    </row>
    <row r="6067" spans="2:16" ht="31.2" thickBot="1">
      <c r="B6067" s="13">
        <v>2887</v>
      </c>
      <c r="P6067" s="129" t="s">
        <v>13252</v>
      </c>
    </row>
    <row r="6068" spans="2:16" ht="51.6" thickBot="1">
      <c r="B6068" s="13">
        <v>2888</v>
      </c>
      <c r="P6068" s="129" t="s">
        <v>13253</v>
      </c>
    </row>
    <row r="6069" spans="2:16" ht="31.2" thickBot="1">
      <c r="B6069" s="13">
        <v>2889</v>
      </c>
      <c r="P6069" s="129" t="s">
        <v>13254</v>
      </c>
    </row>
    <row r="6070" spans="2:16" ht="21" thickBot="1">
      <c r="B6070" s="13">
        <v>2890</v>
      </c>
      <c r="P6070" s="129" t="s">
        <v>13255</v>
      </c>
    </row>
    <row r="6071" spans="2:16" ht="21" thickBot="1">
      <c r="B6071" s="13">
        <v>2891</v>
      </c>
      <c r="P6071" s="129" t="s">
        <v>13256</v>
      </c>
    </row>
    <row r="6072" spans="2:16" ht="21" thickBot="1">
      <c r="B6072" s="13">
        <v>2892</v>
      </c>
      <c r="P6072" s="129" t="s">
        <v>13257</v>
      </c>
    </row>
    <row r="6073" spans="2:16" ht="41.4" thickBot="1">
      <c r="B6073" s="13">
        <v>2893</v>
      </c>
      <c r="P6073" s="129" t="s">
        <v>13258</v>
      </c>
    </row>
    <row r="6074" spans="2:16" ht="41.4" thickBot="1">
      <c r="B6074" s="13">
        <v>2894</v>
      </c>
      <c r="P6074" s="129" t="s">
        <v>13259</v>
      </c>
    </row>
    <row r="6075" spans="2:16" ht="41.4" thickBot="1">
      <c r="B6075" s="13">
        <v>2895</v>
      </c>
      <c r="P6075" s="129" t="s">
        <v>13260</v>
      </c>
    </row>
    <row r="6076" spans="2:16" ht="21" thickBot="1">
      <c r="B6076" s="13">
        <v>2896</v>
      </c>
      <c r="P6076" s="129" t="s">
        <v>13261</v>
      </c>
    </row>
    <row r="6077" spans="2:16" ht="61.8" thickBot="1">
      <c r="B6077" s="13">
        <v>2897</v>
      </c>
      <c r="P6077" s="129" t="s">
        <v>13262</v>
      </c>
    </row>
    <row r="6078" spans="2:16" ht="41.4" thickBot="1">
      <c r="B6078" s="13">
        <v>2898</v>
      </c>
      <c r="P6078" s="129" t="s">
        <v>13263</v>
      </c>
    </row>
    <row r="6079" spans="2:16" ht="31.2" thickBot="1">
      <c r="B6079" s="13">
        <v>2899</v>
      </c>
      <c r="P6079" s="129" t="s">
        <v>13264</v>
      </c>
    </row>
    <row r="6080" spans="2:16" ht="72" thickBot="1">
      <c r="B6080" s="13">
        <v>2900</v>
      </c>
      <c r="P6080" s="129" t="s">
        <v>13265</v>
      </c>
    </row>
    <row r="6081" spans="2:16" ht="72" thickBot="1">
      <c r="B6081" s="13">
        <v>2901</v>
      </c>
      <c r="P6081" s="129" t="s">
        <v>13266</v>
      </c>
    </row>
    <row r="6082" spans="2:16" ht="18.600000000000001" thickBot="1">
      <c r="B6082" s="13">
        <v>2902</v>
      </c>
      <c r="P6082" s="129" t="s">
        <v>10466</v>
      </c>
    </row>
    <row r="6083" spans="2:16" ht="31.2" thickBot="1">
      <c r="B6083" s="13">
        <v>2903</v>
      </c>
      <c r="P6083" s="129" t="s">
        <v>13267</v>
      </c>
    </row>
    <row r="6084" spans="2:16" ht="21" thickBot="1">
      <c r="B6084" s="13">
        <v>2904</v>
      </c>
      <c r="P6084" s="129" t="s">
        <v>13268</v>
      </c>
    </row>
    <row r="6085" spans="2:16" ht="51.6" thickBot="1">
      <c r="B6085" s="13">
        <v>2905</v>
      </c>
      <c r="P6085" s="129" t="s">
        <v>13269</v>
      </c>
    </row>
    <row r="6086" spans="2:16" ht="72" thickBot="1">
      <c r="B6086" s="13">
        <v>2906</v>
      </c>
      <c r="P6086" s="129" t="s">
        <v>13270</v>
      </c>
    </row>
    <row r="6087" spans="2:16" ht="21" thickBot="1">
      <c r="B6087" s="13">
        <v>2907</v>
      </c>
      <c r="P6087" s="129" t="s">
        <v>13271</v>
      </c>
    </row>
    <row r="6088" spans="2:16" ht="51.6" thickBot="1">
      <c r="B6088" s="13">
        <v>2908</v>
      </c>
      <c r="P6088" s="129" t="s">
        <v>13272</v>
      </c>
    </row>
    <row r="6089" spans="2:16" ht="21" thickBot="1">
      <c r="B6089" s="13">
        <v>2909</v>
      </c>
      <c r="P6089" s="129" t="s">
        <v>13273</v>
      </c>
    </row>
    <row r="6090" spans="2:16" ht="21" thickBot="1">
      <c r="B6090" s="13">
        <v>2910</v>
      </c>
      <c r="P6090" s="129" t="s">
        <v>13274</v>
      </c>
    </row>
    <row r="6091" spans="2:16" ht="41.4" thickBot="1">
      <c r="B6091" s="13">
        <v>2911</v>
      </c>
      <c r="P6091" s="129" t="s">
        <v>13275</v>
      </c>
    </row>
    <row r="6092" spans="2:16" ht="18.600000000000001" thickBot="1">
      <c r="B6092" s="13">
        <v>2912</v>
      </c>
      <c r="P6092" s="129" t="s">
        <v>13276</v>
      </c>
    </row>
    <row r="6093" spans="2:16" ht="21" thickBot="1">
      <c r="B6093" s="13">
        <v>2913</v>
      </c>
      <c r="P6093" s="129" t="s">
        <v>13277</v>
      </c>
    </row>
    <row r="6094" spans="2:16" ht="51.6" thickBot="1">
      <c r="B6094" s="13">
        <v>2914</v>
      </c>
      <c r="P6094" s="129" t="s">
        <v>13278</v>
      </c>
    </row>
    <row r="6095" spans="2:16" ht="21" thickBot="1">
      <c r="B6095" s="13">
        <v>2915</v>
      </c>
      <c r="P6095" s="129" t="s">
        <v>13279</v>
      </c>
    </row>
    <row r="6096" spans="2:16" ht="92.4" thickBot="1">
      <c r="B6096" s="13">
        <v>2916</v>
      </c>
      <c r="P6096" s="129" t="s">
        <v>13280</v>
      </c>
    </row>
    <row r="6097" spans="2:16" ht="41.4" thickBot="1">
      <c r="B6097" s="13">
        <v>2917</v>
      </c>
      <c r="P6097" s="129" t="s">
        <v>13281</v>
      </c>
    </row>
    <row r="6098" spans="2:16" ht="21" thickBot="1">
      <c r="B6098" s="13">
        <v>2918</v>
      </c>
      <c r="P6098" s="129" t="s">
        <v>13282</v>
      </c>
    </row>
    <row r="6099" spans="2:16" ht="21" thickBot="1">
      <c r="B6099" s="13">
        <v>2919</v>
      </c>
      <c r="P6099" s="129" t="s">
        <v>13283</v>
      </c>
    </row>
    <row r="6100" spans="2:16" ht="31.2" thickBot="1">
      <c r="B6100" s="13">
        <v>2920</v>
      </c>
      <c r="P6100" s="129" t="s">
        <v>13284</v>
      </c>
    </row>
    <row r="6101" spans="2:16" ht="21" thickBot="1">
      <c r="B6101" s="13">
        <v>2921</v>
      </c>
      <c r="P6101" s="129" t="s">
        <v>13285</v>
      </c>
    </row>
    <row r="6102" spans="2:16" ht="21" thickBot="1">
      <c r="B6102" s="13">
        <v>2922</v>
      </c>
      <c r="P6102" s="129" t="s">
        <v>13286</v>
      </c>
    </row>
    <row r="6103" spans="2:16" ht="51.6" thickBot="1">
      <c r="B6103" s="13">
        <v>2923</v>
      </c>
      <c r="P6103" s="129" t="s">
        <v>13287</v>
      </c>
    </row>
    <row r="6104" spans="2:16" ht="21" thickBot="1">
      <c r="B6104" s="13">
        <v>2924</v>
      </c>
      <c r="P6104" s="129" t="s">
        <v>13283</v>
      </c>
    </row>
    <row r="6105" spans="2:16" ht="21" thickBot="1">
      <c r="B6105" s="13">
        <v>2925</v>
      </c>
      <c r="P6105" s="129" t="s">
        <v>10512</v>
      </c>
    </row>
    <row r="6106" spans="2:16" ht="18.600000000000001" thickBot="1">
      <c r="B6106" s="13">
        <v>2926</v>
      </c>
      <c r="P6106" s="129" t="s">
        <v>13288</v>
      </c>
    </row>
    <row r="6107" spans="2:16" ht="21" thickBot="1">
      <c r="B6107" s="13">
        <v>2927</v>
      </c>
      <c r="P6107" s="129" t="s">
        <v>10512</v>
      </c>
    </row>
    <row r="6108" spans="2:16" ht="18.600000000000001" thickBot="1">
      <c r="B6108" s="13">
        <v>2928</v>
      </c>
      <c r="P6108" s="129" t="s">
        <v>13288</v>
      </c>
    </row>
    <row r="6109" spans="2:16" ht="21" thickBot="1">
      <c r="B6109" s="13">
        <v>2929</v>
      </c>
      <c r="P6109" s="129" t="s">
        <v>10512</v>
      </c>
    </row>
    <row r="6110" spans="2:16" ht="18.600000000000001" thickBot="1">
      <c r="B6110" s="13">
        <v>2930</v>
      </c>
      <c r="P6110" s="129" t="s">
        <v>13289</v>
      </c>
    </row>
    <row r="6111" spans="2:16" ht="18.600000000000001" thickBot="1">
      <c r="B6111" s="13">
        <v>2931</v>
      </c>
      <c r="P6111" s="129" t="s">
        <v>13288</v>
      </c>
    </row>
    <row r="6112" spans="2:16" ht="21" thickBot="1">
      <c r="B6112" s="13">
        <v>2932</v>
      </c>
      <c r="P6112" s="129" t="s">
        <v>10512</v>
      </c>
    </row>
    <row r="6113" spans="2:16" ht="51.6" thickBot="1">
      <c r="B6113" s="13">
        <v>2933</v>
      </c>
      <c r="P6113" s="129" t="s">
        <v>13290</v>
      </c>
    </row>
    <row r="6114" spans="2:16" ht="31.2" thickBot="1">
      <c r="B6114" s="13">
        <v>2934</v>
      </c>
      <c r="P6114" s="129" t="s">
        <v>13291</v>
      </c>
    </row>
    <row r="6115" spans="2:16" ht="18.600000000000001" thickBot="1">
      <c r="B6115" s="13">
        <v>2935</v>
      </c>
      <c r="P6115" s="129" t="s">
        <v>2486</v>
      </c>
    </row>
    <row r="6116" spans="2:16" ht="21" thickBot="1">
      <c r="B6116" s="13">
        <v>2936</v>
      </c>
      <c r="P6116" s="129" t="s">
        <v>13292</v>
      </c>
    </row>
    <row r="6117" spans="2:16" ht="21" thickBot="1">
      <c r="B6117" s="13">
        <v>2937</v>
      </c>
      <c r="P6117" s="129" t="s">
        <v>13293</v>
      </c>
    </row>
    <row r="6118" spans="2:16" ht="18.600000000000001" thickBot="1">
      <c r="B6118" s="13">
        <v>2938</v>
      </c>
      <c r="P6118" s="129" t="s">
        <v>13294</v>
      </c>
    </row>
    <row r="6119" spans="2:16" ht="18.600000000000001" thickBot="1">
      <c r="B6119" s="13">
        <v>2939</v>
      </c>
      <c r="P6119" s="129" t="s">
        <v>13295</v>
      </c>
    </row>
    <row r="6120" spans="2:16" ht="21" thickBot="1">
      <c r="B6120" s="13">
        <v>2940</v>
      </c>
      <c r="P6120" s="129" t="s">
        <v>13296</v>
      </c>
    </row>
    <row r="6121" spans="2:16" ht="21" thickBot="1">
      <c r="B6121" s="13">
        <v>2941</v>
      </c>
      <c r="P6121" s="129" t="s">
        <v>13297</v>
      </c>
    </row>
    <row r="6122" spans="2:16" ht="31.2" thickBot="1">
      <c r="B6122" s="13">
        <v>2942</v>
      </c>
      <c r="P6122" s="129" t="s">
        <v>13298</v>
      </c>
    </row>
    <row r="6123" spans="2:16" ht="51.6" thickBot="1">
      <c r="B6123" s="13">
        <v>2943</v>
      </c>
      <c r="P6123" s="129" t="s">
        <v>13299</v>
      </c>
    </row>
    <row r="6124" spans="2:16" ht="51.6" thickBot="1">
      <c r="B6124" s="13">
        <v>2944</v>
      </c>
      <c r="P6124" s="129" t="s">
        <v>13300</v>
      </c>
    </row>
    <row r="6125" spans="2:16" ht="51.6" thickBot="1">
      <c r="B6125" s="13">
        <v>2945</v>
      </c>
      <c r="P6125" s="129" t="s">
        <v>13301</v>
      </c>
    </row>
    <row r="6126" spans="2:16" ht="31.2" thickBot="1">
      <c r="B6126" s="13">
        <v>2946</v>
      </c>
      <c r="P6126" s="129" t="s">
        <v>13302</v>
      </c>
    </row>
    <row r="6127" spans="2:16" ht="18.600000000000001" thickBot="1">
      <c r="B6127" s="13">
        <v>2947</v>
      </c>
      <c r="P6127" s="129" t="s">
        <v>13303</v>
      </c>
    </row>
    <row r="6128" spans="2:16" ht="18.600000000000001" thickBot="1">
      <c r="B6128" s="13">
        <v>2948</v>
      </c>
      <c r="P6128" s="129" t="s">
        <v>13304</v>
      </c>
    </row>
    <row r="6129" spans="2:16" ht="18.600000000000001" thickBot="1">
      <c r="B6129" s="13">
        <v>2949</v>
      </c>
      <c r="P6129" s="129" t="s">
        <v>13305</v>
      </c>
    </row>
    <row r="6130" spans="2:16" ht="18.600000000000001" thickBot="1">
      <c r="B6130" s="13">
        <v>2950</v>
      </c>
      <c r="P6130" s="129" t="s">
        <v>13306</v>
      </c>
    </row>
    <row r="6131" spans="2:16" ht="21" thickBot="1">
      <c r="B6131" s="13">
        <v>2951</v>
      </c>
      <c r="P6131" s="129" t="s">
        <v>13307</v>
      </c>
    </row>
    <row r="6132" spans="2:16" ht="51.6" thickBot="1">
      <c r="B6132" s="13">
        <v>2952</v>
      </c>
      <c r="P6132" s="129" t="s">
        <v>13308</v>
      </c>
    </row>
    <row r="6133" spans="2:16" ht="21" thickBot="1">
      <c r="B6133" s="13">
        <v>2953</v>
      </c>
      <c r="P6133" s="129" t="s">
        <v>13309</v>
      </c>
    </row>
    <row r="6134" spans="2:16" ht="21" thickBot="1">
      <c r="B6134" s="13">
        <v>2954</v>
      </c>
      <c r="P6134" s="129" t="s">
        <v>13310</v>
      </c>
    </row>
    <row r="6135" spans="2:16" ht="18.600000000000001" thickBot="1">
      <c r="B6135" s="13">
        <v>2955</v>
      </c>
      <c r="P6135" s="129" t="s">
        <v>10467</v>
      </c>
    </row>
    <row r="6136" spans="2:16" ht="21" thickBot="1">
      <c r="B6136" s="13">
        <v>2956</v>
      </c>
      <c r="P6136" s="129" t="s">
        <v>13307</v>
      </c>
    </row>
    <row r="6137" spans="2:16" ht="21" thickBot="1">
      <c r="B6137" s="13">
        <v>2957</v>
      </c>
      <c r="P6137" s="129" t="s">
        <v>13311</v>
      </c>
    </row>
    <row r="6138" spans="2:16" ht="21" thickBot="1">
      <c r="B6138" s="13">
        <v>2958</v>
      </c>
      <c r="P6138" s="129" t="s">
        <v>13312</v>
      </c>
    </row>
    <row r="6139" spans="2:16" ht="31.2" thickBot="1">
      <c r="B6139" s="13">
        <v>2959</v>
      </c>
      <c r="P6139" s="129" t="s">
        <v>13313</v>
      </c>
    </row>
    <row r="6140" spans="2:16" ht="31.2" thickBot="1">
      <c r="B6140" s="13">
        <v>2960</v>
      </c>
      <c r="P6140" s="129" t="s">
        <v>13314</v>
      </c>
    </row>
    <row r="6141" spans="2:16" ht="51.6" thickBot="1">
      <c r="B6141" s="13">
        <v>2961</v>
      </c>
      <c r="P6141" s="129" t="s">
        <v>13315</v>
      </c>
    </row>
    <row r="6142" spans="2:16" ht="41.4" thickBot="1">
      <c r="B6142" s="13">
        <v>2962</v>
      </c>
      <c r="P6142" s="129" t="s">
        <v>13316</v>
      </c>
    </row>
    <row r="6143" spans="2:16" ht="21" thickBot="1">
      <c r="B6143" s="13">
        <v>2963</v>
      </c>
      <c r="P6143" s="129" t="s">
        <v>13317</v>
      </c>
    </row>
    <row r="6144" spans="2:16" ht="61.8" thickBot="1">
      <c r="B6144" s="13">
        <v>2964</v>
      </c>
      <c r="P6144" s="129" t="s">
        <v>13318</v>
      </c>
    </row>
    <row r="6145" spans="2:16" ht="18.600000000000001" thickBot="1">
      <c r="B6145" s="13">
        <v>2965</v>
      </c>
      <c r="P6145" s="129" t="s">
        <v>13319</v>
      </c>
    </row>
    <row r="6146" spans="2:16" ht="41.4" thickBot="1">
      <c r="B6146" s="13">
        <v>2966</v>
      </c>
      <c r="P6146" s="129" t="s">
        <v>13320</v>
      </c>
    </row>
    <row r="6147" spans="2:16" ht="21" thickBot="1">
      <c r="B6147" s="13">
        <v>2967</v>
      </c>
      <c r="P6147" s="129" t="s">
        <v>13321</v>
      </c>
    </row>
    <row r="6148" spans="2:16" ht="41.4" thickBot="1">
      <c r="B6148" s="13">
        <v>2968</v>
      </c>
      <c r="P6148" s="129" t="s">
        <v>13322</v>
      </c>
    </row>
    <row r="6149" spans="2:16" ht="51.6" thickBot="1">
      <c r="B6149" s="13">
        <v>2969</v>
      </c>
      <c r="P6149" s="129" t="s">
        <v>13323</v>
      </c>
    </row>
    <row r="6150" spans="2:16" ht="31.2" thickBot="1">
      <c r="B6150" s="13">
        <v>2970</v>
      </c>
      <c r="P6150" s="129" t="s">
        <v>13324</v>
      </c>
    </row>
    <row r="6151" spans="2:16" ht="21" thickBot="1">
      <c r="B6151" s="13">
        <v>2971</v>
      </c>
      <c r="P6151" s="129" t="s">
        <v>13325</v>
      </c>
    </row>
    <row r="6152" spans="2:16" ht="31.2" thickBot="1">
      <c r="B6152" s="13">
        <v>2972</v>
      </c>
      <c r="P6152" s="129" t="s">
        <v>13326</v>
      </c>
    </row>
    <row r="6153" spans="2:16" ht="41.4" thickBot="1">
      <c r="B6153" s="13">
        <v>2973</v>
      </c>
      <c r="P6153" s="129" t="s">
        <v>13327</v>
      </c>
    </row>
    <row r="6154" spans="2:16" ht="21" thickBot="1">
      <c r="B6154" s="13">
        <v>2974</v>
      </c>
      <c r="P6154" s="129" t="s">
        <v>13328</v>
      </c>
    </row>
    <row r="6155" spans="2:16" ht="51.6" thickBot="1">
      <c r="B6155" s="13">
        <v>2975</v>
      </c>
      <c r="P6155" s="129" t="s">
        <v>13329</v>
      </c>
    </row>
    <row r="6156" spans="2:16" ht="31.2" thickBot="1">
      <c r="B6156" s="13">
        <v>2976</v>
      </c>
      <c r="P6156" s="129" t="s">
        <v>13330</v>
      </c>
    </row>
    <row r="6157" spans="2:16" ht="61.8" thickBot="1">
      <c r="B6157" s="13">
        <v>2977</v>
      </c>
      <c r="P6157" s="129" t="s">
        <v>13331</v>
      </c>
    </row>
    <row r="6158" spans="2:16" ht="31.2" thickBot="1">
      <c r="B6158" s="13">
        <v>2978</v>
      </c>
      <c r="P6158" s="129" t="s">
        <v>13332</v>
      </c>
    </row>
    <row r="6159" spans="2:16" ht="61.8" thickBot="1">
      <c r="B6159" s="13">
        <v>2979</v>
      </c>
      <c r="P6159" s="129" t="s">
        <v>13333</v>
      </c>
    </row>
    <row r="6160" spans="2:16" ht="31.2" thickBot="1">
      <c r="B6160" s="13">
        <v>2980</v>
      </c>
      <c r="P6160" s="129" t="s">
        <v>13332</v>
      </c>
    </row>
    <row r="6161" spans="2:16" ht="61.8" thickBot="1">
      <c r="B6161" s="13">
        <v>2981</v>
      </c>
      <c r="P6161" s="129" t="s">
        <v>13333</v>
      </c>
    </row>
    <row r="6162" spans="2:16" ht="21" thickBot="1">
      <c r="B6162" s="13">
        <v>2982</v>
      </c>
      <c r="P6162" s="129" t="s">
        <v>13334</v>
      </c>
    </row>
    <row r="6163" spans="2:16" ht="18.600000000000001" thickBot="1">
      <c r="B6163" s="13">
        <v>2983</v>
      </c>
      <c r="P6163" s="129" t="s">
        <v>13335</v>
      </c>
    </row>
    <row r="6164" spans="2:16" ht="31.2" thickBot="1">
      <c r="B6164" s="13">
        <v>2984</v>
      </c>
      <c r="P6164" s="129" t="s">
        <v>13336</v>
      </c>
    </row>
    <row r="6165" spans="2:16" ht="31.2" thickBot="1">
      <c r="B6165" s="13">
        <v>2985</v>
      </c>
      <c r="P6165" s="129" t="s">
        <v>10503</v>
      </c>
    </row>
    <row r="6166" spans="2:16" ht="21" thickBot="1">
      <c r="B6166" s="13">
        <v>2986</v>
      </c>
      <c r="P6166" s="129" t="s">
        <v>13337</v>
      </c>
    </row>
    <row r="6167" spans="2:16" ht="21" thickBot="1">
      <c r="B6167" s="13">
        <v>2987</v>
      </c>
      <c r="P6167" s="129" t="s">
        <v>13338</v>
      </c>
    </row>
    <row r="6168" spans="2:16" ht="31.2" thickBot="1">
      <c r="B6168" s="13">
        <v>2988</v>
      </c>
      <c r="P6168" s="129" t="s">
        <v>13339</v>
      </c>
    </row>
    <row r="6169" spans="2:16" ht="21" thickBot="1">
      <c r="B6169" s="13">
        <v>2989</v>
      </c>
      <c r="P6169" s="129" t="s">
        <v>10517</v>
      </c>
    </row>
    <row r="6170" spans="2:16" ht="31.2" thickBot="1">
      <c r="B6170" s="13">
        <v>2990</v>
      </c>
      <c r="P6170" s="129" t="s">
        <v>13340</v>
      </c>
    </row>
    <row r="6171" spans="2:16" ht="21" thickBot="1">
      <c r="B6171" s="13">
        <v>2991</v>
      </c>
      <c r="P6171" s="129" t="s">
        <v>13341</v>
      </c>
    </row>
    <row r="6172" spans="2:16" ht="18.600000000000001" thickBot="1">
      <c r="B6172" s="13">
        <v>2992</v>
      </c>
      <c r="P6172" s="129" t="s">
        <v>13342</v>
      </c>
    </row>
    <row r="6173" spans="2:16" ht="21" thickBot="1">
      <c r="B6173" s="13">
        <v>2993</v>
      </c>
      <c r="P6173" s="129" t="s">
        <v>13343</v>
      </c>
    </row>
    <row r="6174" spans="2:16" ht="41.4" thickBot="1">
      <c r="B6174" s="13">
        <v>2994</v>
      </c>
      <c r="P6174" s="129" t="s">
        <v>13344</v>
      </c>
    </row>
    <row r="6175" spans="2:16" ht="31.2" thickBot="1">
      <c r="B6175" s="13">
        <v>2995</v>
      </c>
      <c r="P6175" s="129" t="s">
        <v>13345</v>
      </c>
    </row>
    <row r="6176" spans="2:16" ht="31.2" thickBot="1">
      <c r="B6176" s="13">
        <v>2996</v>
      </c>
      <c r="P6176" s="129" t="s">
        <v>13346</v>
      </c>
    </row>
    <row r="6177" spans="2:16" ht="21" thickBot="1">
      <c r="B6177" s="13">
        <v>2997</v>
      </c>
      <c r="P6177" s="129" t="s">
        <v>13347</v>
      </c>
    </row>
    <row r="6178" spans="2:16" ht="31.2" thickBot="1">
      <c r="B6178" s="13">
        <v>2998</v>
      </c>
      <c r="P6178" s="129" t="s">
        <v>13348</v>
      </c>
    </row>
    <row r="6179" spans="2:16" ht="41.4" thickBot="1">
      <c r="B6179" s="13">
        <v>2999</v>
      </c>
      <c r="P6179" s="129" t="s">
        <v>13349</v>
      </c>
    </row>
    <row r="6180" spans="2:16" ht="41.4" thickBot="1">
      <c r="B6180" s="13">
        <v>3000</v>
      </c>
      <c r="P6180" s="129" t="s">
        <v>13350</v>
      </c>
    </row>
    <row r="6181" spans="2:16" ht="51.6" thickBot="1">
      <c r="B6181" s="13">
        <v>3001</v>
      </c>
      <c r="P6181" s="129" t="s">
        <v>13351</v>
      </c>
    </row>
    <row r="6182" spans="2:16" ht="41.4" thickBot="1">
      <c r="B6182" s="13">
        <v>3002</v>
      </c>
      <c r="P6182" s="129" t="s">
        <v>13349</v>
      </c>
    </row>
    <row r="6183" spans="2:16" ht="41.4" thickBot="1">
      <c r="B6183" s="13">
        <v>3003</v>
      </c>
      <c r="P6183" s="129" t="s">
        <v>13350</v>
      </c>
    </row>
    <row r="6184" spans="2:16" ht="51.6" thickBot="1">
      <c r="B6184" s="13">
        <v>3004</v>
      </c>
      <c r="P6184" s="129" t="s">
        <v>13351</v>
      </c>
    </row>
    <row r="6185" spans="2:16" ht="41.4" thickBot="1">
      <c r="B6185" s="13">
        <v>3005</v>
      </c>
      <c r="P6185" s="129" t="s">
        <v>13352</v>
      </c>
    </row>
    <row r="6186" spans="2:16" ht="31.2" thickBot="1">
      <c r="B6186" s="13">
        <v>3006</v>
      </c>
      <c r="P6186" s="129" t="s">
        <v>13353</v>
      </c>
    </row>
    <row r="6187" spans="2:16" ht="21" thickBot="1">
      <c r="B6187" s="13">
        <v>3007</v>
      </c>
      <c r="P6187" s="129" t="s">
        <v>13354</v>
      </c>
    </row>
    <row r="6188" spans="2:16" ht="41.4" thickBot="1">
      <c r="B6188" s="13">
        <v>3008</v>
      </c>
      <c r="P6188" s="129" t="s">
        <v>13355</v>
      </c>
    </row>
    <row r="6189" spans="2:16" ht="31.2" thickBot="1">
      <c r="B6189" s="13">
        <v>3009</v>
      </c>
      <c r="P6189" s="129" t="s">
        <v>13356</v>
      </c>
    </row>
    <row r="6190" spans="2:16" ht="61.8" thickBot="1">
      <c r="B6190" s="13">
        <v>3010</v>
      </c>
      <c r="P6190" s="129" t="s">
        <v>13357</v>
      </c>
    </row>
    <row r="6191" spans="2:16" ht="18.600000000000001" thickBot="1">
      <c r="B6191" s="13">
        <v>3011</v>
      </c>
      <c r="P6191" s="129" t="s">
        <v>10516</v>
      </c>
    </row>
    <row r="6192" spans="2:16" ht="21" thickBot="1">
      <c r="B6192" s="13">
        <v>3012</v>
      </c>
      <c r="P6192" s="129" t="s">
        <v>13358</v>
      </c>
    </row>
    <row r="6193" spans="2:16" ht="31.2" thickBot="1">
      <c r="B6193" s="13">
        <v>3013</v>
      </c>
      <c r="P6193" s="129" t="s">
        <v>13359</v>
      </c>
    </row>
    <row r="6194" spans="2:16" ht="18.600000000000001" thickBot="1">
      <c r="B6194" s="13">
        <v>3014</v>
      </c>
      <c r="P6194" s="129" t="s">
        <v>13360</v>
      </c>
    </row>
    <row r="6195" spans="2:16" ht="21" thickBot="1">
      <c r="B6195" s="13">
        <v>3015</v>
      </c>
      <c r="P6195" s="129" t="s">
        <v>10513</v>
      </c>
    </row>
    <row r="6196" spans="2:16" ht="31.2" thickBot="1">
      <c r="B6196" s="13">
        <v>3016</v>
      </c>
      <c r="P6196" s="129" t="s">
        <v>13361</v>
      </c>
    </row>
    <row r="6197" spans="2:16" ht="41.4" thickBot="1">
      <c r="B6197" s="13">
        <v>3017</v>
      </c>
      <c r="P6197" s="129" t="s">
        <v>13362</v>
      </c>
    </row>
    <row r="6198" spans="2:16" ht="72" thickBot="1">
      <c r="B6198" s="13">
        <v>3018</v>
      </c>
      <c r="P6198" s="129" t="s">
        <v>13363</v>
      </c>
    </row>
    <row r="6199" spans="2:16" ht="61.8" thickBot="1">
      <c r="B6199" s="13">
        <v>3019</v>
      </c>
      <c r="P6199" s="129" t="s">
        <v>13364</v>
      </c>
    </row>
    <row r="6200" spans="2:16" ht="51.6" thickBot="1">
      <c r="B6200" s="13">
        <v>3020</v>
      </c>
      <c r="P6200" s="129" t="s">
        <v>13365</v>
      </c>
    </row>
    <row r="6201" spans="2:16" ht="51.6" thickBot="1">
      <c r="B6201" s="13">
        <v>3021</v>
      </c>
      <c r="P6201" s="129" t="s">
        <v>13366</v>
      </c>
    </row>
    <row r="6202" spans="2:16" ht="51.6" thickBot="1">
      <c r="B6202" s="13">
        <v>3022</v>
      </c>
      <c r="P6202" s="129" t="s">
        <v>13367</v>
      </c>
    </row>
    <row r="6203" spans="2:16" ht="51.6" thickBot="1">
      <c r="B6203" s="13">
        <v>3023</v>
      </c>
      <c r="P6203" s="129" t="s">
        <v>13368</v>
      </c>
    </row>
    <row r="6204" spans="2:16" ht="51.6" thickBot="1">
      <c r="B6204" s="13">
        <v>3024</v>
      </c>
      <c r="P6204" s="129" t="s">
        <v>13369</v>
      </c>
    </row>
    <row r="6205" spans="2:16" ht="61.8" thickBot="1">
      <c r="B6205" s="13">
        <v>3025</v>
      </c>
      <c r="P6205" s="129" t="s">
        <v>13370</v>
      </c>
    </row>
    <row r="6206" spans="2:16" ht="51.6" thickBot="1">
      <c r="B6206" s="13">
        <v>3026</v>
      </c>
      <c r="P6206" s="129" t="s">
        <v>13371</v>
      </c>
    </row>
    <row r="6207" spans="2:16" ht="51.6" thickBot="1">
      <c r="B6207" s="13">
        <v>3027</v>
      </c>
      <c r="P6207" s="129" t="s">
        <v>13372</v>
      </c>
    </row>
    <row r="6208" spans="2:16" ht="51.6" thickBot="1">
      <c r="B6208" s="13">
        <v>3028</v>
      </c>
      <c r="P6208" s="129" t="s">
        <v>13373</v>
      </c>
    </row>
    <row r="6209" spans="2:16" ht="61.8" thickBot="1">
      <c r="B6209" s="13">
        <v>3029</v>
      </c>
      <c r="P6209" s="129" t="s">
        <v>13374</v>
      </c>
    </row>
    <row r="6210" spans="2:16" ht="31.2" thickBot="1">
      <c r="B6210" s="13">
        <v>3030</v>
      </c>
      <c r="P6210" s="129" t="s">
        <v>13375</v>
      </c>
    </row>
    <row r="6211" spans="2:16" ht="31.2" thickBot="1">
      <c r="B6211" s="13">
        <v>3031</v>
      </c>
      <c r="P6211" s="129" t="s">
        <v>13376</v>
      </c>
    </row>
    <row r="6212" spans="2:16" ht="21" thickBot="1">
      <c r="B6212" s="13">
        <v>3032</v>
      </c>
      <c r="P6212" s="129" t="s">
        <v>13377</v>
      </c>
    </row>
    <row r="6213" spans="2:16" ht="31.2" thickBot="1">
      <c r="B6213" s="13">
        <v>3033</v>
      </c>
      <c r="P6213" s="129" t="s">
        <v>13378</v>
      </c>
    </row>
    <row r="6214" spans="2:16" ht="31.2" thickBot="1">
      <c r="B6214" s="13">
        <v>3034</v>
      </c>
      <c r="P6214" s="129" t="s">
        <v>13379</v>
      </c>
    </row>
    <row r="6215" spans="2:16" ht="31.2" thickBot="1">
      <c r="B6215" s="13">
        <v>3035</v>
      </c>
      <c r="P6215" s="129" t="s">
        <v>13380</v>
      </c>
    </row>
    <row r="6216" spans="2:16" ht="41.4" thickBot="1">
      <c r="B6216" s="13">
        <v>3036</v>
      </c>
      <c r="P6216" s="129" t="s">
        <v>13381</v>
      </c>
    </row>
    <row r="6217" spans="2:16" ht="31.2" thickBot="1">
      <c r="B6217" s="13">
        <v>3037</v>
      </c>
      <c r="P6217" s="129" t="s">
        <v>13382</v>
      </c>
    </row>
    <row r="6218" spans="2:16" ht="61.8" thickBot="1">
      <c r="B6218" s="13">
        <v>3038</v>
      </c>
      <c r="P6218" s="129" t="s">
        <v>13383</v>
      </c>
    </row>
    <row r="6219" spans="2:16" ht="41.4" thickBot="1">
      <c r="B6219" s="13">
        <v>3039</v>
      </c>
      <c r="P6219" s="129" t="s">
        <v>13384</v>
      </c>
    </row>
    <row r="6220" spans="2:16" ht="31.2" thickBot="1">
      <c r="B6220" s="13">
        <v>3040</v>
      </c>
      <c r="P6220" s="129" t="s">
        <v>13385</v>
      </c>
    </row>
    <row r="6221" spans="2:16" ht="41.4" thickBot="1">
      <c r="B6221" s="13">
        <v>3041</v>
      </c>
      <c r="P6221" s="129" t="s">
        <v>13386</v>
      </c>
    </row>
    <row r="6222" spans="2:16" ht="51.6" thickBot="1">
      <c r="B6222" s="13">
        <v>3042</v>
      </c>
      <c r="P6222" s="129" t="s">
        <v>13387</v>
      </c>
    </row>
    <row r="6223" spans="2:16" ht="41.4" thickBot="1">
      <c r="B6223" s="13">
        <v>3043</v>
      </c>
      <c r="P6223" s="129" t="s">
        <v>13388</v>
      </c>
    </row>
    <row r="6224" spans="2:16" ht="31.2" thickBot="1">
      <c r="B6224" s="13">
        <v>3044</v>
      </c>
      <c r="P6224" s="129" t="s">
        <v>13389</v>
      </c>
    </row>
    <row r="6225" spans="2:16" ht="31.2" thickBot="1">
      <c r="B6225" s="13">
        <v>3045</v>
      </c>
      <c r="P6225" s="129" t="s">
        <v>13390</v>
      </c>
    </row>
    <row r="6226" spans="2:16" ht="41.4" thickBot="1">
      <c r="B6226" s="13">
        <v>3046</v>
      </c>
      <c r="P6226" s="129" t="s">
        <v>13391</v>
      </c>
    </row>
    <row r="6227" spans="2:16" ht="41.4" thickBot="1">
      <c r="B6227" s="13">
        <v>3047</v>
      </c>
      <c r="P6227" s="129" t="s">
        <v>13392</v>
      </c>
    </row>
    <row r="6228" spans="2:16" ht="41.4" thickBot="1">
      <c r="B6228" s="13">
        <v>3048</v>
      </c>
      <c r="P6228" s="129" t="s">
        <v>13391</v>
      </c>
    </row>
    <row r="6229" spans="2:16" ht="41.4" thickBot="1">
      <c r="B6229" s="13">
        <v>3049</v>
      </c>
      <c r="P6229" s="129" t="s">
        <v>13393</v>
      </c>
    </row>
    <row r="6230" spans="2:16" ht="41.4" thickBot="1">
      <c r="B6230" s="13">
        <v>3050</v>
      </c>
      <c r="P6230" s="129" t="s">
        <v>13391</v>
      </c>
    </row>
    <row r="6231" spans="2:16" ht="41.4" thickBot="1">
      <c r="B6231" s="13">
        <v>3051</v>
      </c>
      <c r="P6231" s="129" t="s">
        <v>13392</v>
      </c>
    </row>
    <row r="6232" spans="2:16" ht="41.4" thickBot="1">
      <c r="B6232" s="13">
        <v>3052</v>
      </c>
      <c r="P6232" s="129" t="s">
        <v>13391</v>
      </c>
    </row>
    <row r="6233" spans="2:16" ht="41.4" thickBot="1">
      <c r="B6233" s="13">
        <v>3053</v>
      </c>
      <c r="P6233" s="129" t="s">
        <v>13393</v>
      </c>
    </row>
    <row r="6234" spans="2:16" ht="41.4" thickBot="1">
      <c r="B6234" s="13">
        <v>3054</v>
      </c>
      <c r="P6234" s="129" t="s">
        <v>13394</v>
      </c>
    </row>
    <row r="6235" spans="2:16" ht="41.4" thickBot="1">
      <c r="B6235" s="13">
        <v>3055</v>
      </c>
      <c r="P6235" s="129" t="s">
        <v>13395</v>
      </c>
    </row>
    <row r="6236" spans="2:16" ht="41.4" thickBot="1">
      <c r="B6236" s="13">
        <v>3056</v>
      </c>
      <c r="P6236" s="129" t="s">
        <v>13396</v>
      </c>
    </row>
    <row r="6237" spans="2:16" ht="51.6" thickBot="1">
      <c r="B6237" s="13">
        <v>3057</v>
      </c>
      <c r="P6237" s="129" t="s">
        <v>13397</v>
      </c>
    </row>
    <row r="6238" spans="2:16" ht="31.2" thickBot="1">
      <c r="B6238" s="13">
        <v>3058</v>
      </c>
      <c r="P6238" s="129" t="s">
        <v>13398</v>
      </c>
    </row>
    <row r="6239" spans="2:16" ht="41.4" thickBot="1">
      <c r="B6239" s="13">
        <v>3059</v>
      </c>
      <c r="P6239" s="129" t="s">
        <v>13399</v>
      </c>
    </row>
    <row r="6240" spans="2:16" ht="72" thickBot="1">
      <c r="B6240" s="13">
        <v>3060</v>
      </c>
      <c r="P6240" s="129" t="s">
        <v>13400</v>
      </c>
    </row>
    <row r="6241" spans="2:16" ht="31.2" thickBot="1">
      <c r="B6241" s="13">
        <v>3061</v>
      </c>
      <c r="P6241" s="129" t="s">
        <v>13401</v>
      </c>
    </row>
    <row r="6242" spans="2:16" ht="31.2" thickBot="1">
      <c r="B6242" s="13">
        <v>3062</v>
      </c>
      <c r="P6242" s="129" t="s">
        <v>13402</v>
      </c>
    </row>
    <row r="6243" spans="2:16" ht="41.4" thickBot="1">
      <c r="B6243" s="13">
        <v>3063</v>
      </c>
      <c r="P6243" s="129" t="s">
        <v>13403</v>
      </c>
    </row>
    <row r="6244" spans="2:16" ht="31.2" thickBot="1">
      <c r="B6244" s="13">
        <v>3064</v>
      </c>
      <c r="P6244" s="129" t="s">
        <v>13404</v>
      </c>
    </row>
    <row r="6245" spans="2:16" ht="31.2" thickBot="1">
      <c r="B6245" s="13">
        <v>3065</v>
      </c>
      <c r="P6245" s="129" t="s">
        <v>13405</v>
      </c>
    </row>
    <row r="6246" spans="2:16" ht="41.4" thickBot="1">
      <c r="B6246" s="13">
        <v>3066</v>
      </c>
      <c r="P6246" s="129" t="s">
        <v>13406</v>
      </c>
    </row>
    <row r="6247" spans="2:16" ht="21" thickBot="1">
      <c r="B6247" s="13">
        <v>3067</v>
      </c>
      <c r="P6247" s="129" t="s">
        <v>13407</v>
      </c>
    </row>
    <row r="6248" spans="2:16" ht="21" thickBot="1">
      <c r="B6248" s="13">
        <v>3068</v>
      </c>
      <c r="P6248" s="129" t="s">
        <v>13408</v>
      </c>
    </row>
    <row r="6249" spans="2:16" ht="21" thickBot="1">
      <c r="B6249" s="13">
        <v>3069</v>
      </c>
      <c r="P6249" s="129" t="s">
        <v>13409</v>
      </c>
    </row>
    <row r="6250" spans="2:16" ht="18.600000000000001" thickBot="1">
      <c r="B6250" s="13">
        <v>3070</v>
      </c>
      <c r="P6250" s="129" t="s">
        <v>13410</v>
      </c>
    </row>
    <row r="6251" spans="2:16" ht="21" thickBot="1">
      <c r="B6251" s="13">
        <v>3071</v>
      </c>
      <c r="P6251" s="129" t="s">
        <v>13411</v>
      </c>
    </row>
    <row r="6252" spans="2:16" ht="21" thickBot="1">
      <c r="B6252" s="13">
        <v>3072</v>
      </c>
      <c r="P6252" s="129" t="s">
        <v>13412</v>
      </c>
    </row>
    <row r="6253" spans="2:16" ht="18.600000000000001" thickBot="1">
      <c r="B6253" s="13">
        <v>3073</v>
      </c>
      <c r="P6253" s="129" t="s">
        <v>13413</v>
      </c>
    </row>
    <row r="6254" spans="2:16" ht="82.2" thickBot="1">
      <c r="B6254" s="13">
        <v>3074</v>
      </c>
      <c r="P6254" s="129" t="s">
        <v>13414</v>
      </c>
    </row>
    <row r="6255" spans="2:16" ht="61.8" thickBot="1">
      <c r="B6255" s="13">
        <v>3075</v>
      </c>
      <c r="P6255" s="129" t="s">
        <v>13415</v>
      </c>
    </row>
    <row r="6256" spans="2:16" ht="61.8" thickBot="1">
      <c r="B6256" s="13">
        <v>3076</v>
      </c>
      <c r="P6256" s="129" t="s">
        <v>13416</v>
      </c>
    </row>
    <row r="6257" spans="2:16" ht="72" thickBot="1">
      <c r="B6257" s="13">
        <v>3077</v>
      </c>
      <c r="P6257" s="129" t="s">
        <v>13417</v>
      </c>
    </row>
    <row r="6258" spans="2:16" ht="61.8" thickBot="1">
      <c r="B6258" s="13">
        <v>3078</v>
      </c>
      <c r="P6258" s="129" t="s">
        <v>13418</v>
      </c>
    </row>
    <row r="6259" spans="2:16" ht="51.6" thickBot="1">
      <c r="B6259" s="13">
        <v>3079</v>
      </c>
      <c r="P6259" s="129" t="s">
        <v>13419</v>
      </c>
    </row>
    <row r="6260" spans="2:16" ht="61.8" thickBot="1">
      <c r="B6260" s="13">
        <v>3080</v>
      </c>
      <c r="P6260" s="129" t="s">
        <v>13420</v>
      </c>
    </row>
    <row r="6261" spans="2:16" ht="61.8" thickBot="1">
      <c r="B6261" s="13">
        <v>3081</v>
      </c>
      <c r="P6261" s="129" t="s">
        <v>13421</v>
      </c>
    </row>
    <row r="6262" spans="2:16" ht="61.8" thickBot="1">
      <c r="B6262" s="13">
        <v>3082</v>
      </c>
      <c r="P6262" s="129" t="s">
        <v>13422</v>
      </c>
    </row>
    <row r="6263" spans="2:16" ht="21" thickBot="1">
      <c r="B6263" s="13">
        <v>3083</v>
      </c>
      <c r="P6263" s="129" t="s">
        <v>13423</v>
      </c>
    </row>
    <row r="6264" spans="2:16" ht="31.2" thickBot="1">
      <c r="B6264" s="13">
        <v>3084</v>
      </c>
      <c r="P6264" s="129" t="s">
        <v>13424</v>
      </c>
    </row>
    <row r="6265" spans="2:16" ht="41.4" thickBot="1">
      <c r="B6265" s="13">
        <v>3085</v>
      </c>
      <c r="P6265" s="129" t="s">
        <v>13425</v>
      </c>
    </row>
    <row r="6266" spans="2:16" ht="21" thickBot="1">
      <c r="B6266" s="13">
        <v>3086</v>
      </c>
      <c r="P6266" s="129" t="s">
        <v>13426</v>
      </c>
    </row>
    <row r="6267" spans="2:16" ht="21" thickBot="1">
      <c r="B6267" s="13">
        <v>3087</v>
      </c>
      <c r="P6267" s="129" t="s">
        <v>13427</v>
      </c>
    </row>
    <row r="6268" spans="2:16" ht="21" thickBot="1">
      <c r="B6268" s="13">
        <v>3088</v>
      </c>
      <c r="P6268" s="129" t="s">
        <v>13428</v>
      </c>
    </row>
    <row r="6269" spans="2:16" ht="21" thickBot="1">
      <c r="B6269" s="13">
        <v>3089</v>
      </c>
      <c r="P6269" s="129" t="s">
        <v>13429</v>
      </c>
    </row>
    <row r="6270" spans="2:16" ht="21" thickBot="1">
      <c r="B6270" s="13">
        <v>3090</v>
      </c>
      <c r="P6270" s="129" t="s">
        <v>13430</v>
      </c>
    </row>
    <row r="6271" spans="2:16" ht="72" thickBot="1">
      <c r="B6271" s="13">
        <v>3091</v>
      </c>
      <c r="P6271" s="129" t="s">
        <v>13431</v>
      </c>
    </row>
    <row r="6272" spans="2:16" ht="82.2" thickBot="1">
      <c r="B6272" s="13">
        <v>3092</v>
      </c>
      <c r="P6272" s="129" t="s">
        <v>13432</v>
      </c>
    </row>
    <row r="6273" spans="2:16" ht="61.8" thickBot="1">
      <c r="B6273" s="13">
        <v>3093</v>
      </c>
      <c r="P6273" s="129" t="s">
        <v>13433</v>
      </c>
    </row>
    <row r="6274" spans="2:16" ht="41.4" thickBot="1">
      <c r="B6274" s="13">
        <v>3094</v>
      </c>
      <c r="P6274" s="129" t="s">
        <v>13434</v>
      </c>
    </row>
    <row r="6275" spans="2:16" ht="21" thickBot="1">
      <c r="B6275" s="13">
        <v>3095</v>
      </c>
      <c r="P6275" s="129" t="s">
        <v>13435</v>
      </c>
    </row>
    <row r="6276" spans="2:16" ht="21" thickBot="1">
      <c r="B6276" s="13">
        <v>3096</v>
      </c>
      <c r="P6276" s="129" t="s">
        <v>13436</v>
      </c>
    </row>
    <row r="6277" spans="2:16" ht="21" thickBot="1">
      <c r="B6277" s="13">
        <v>3097</v>
      </c>
      <c r="P6277" s="129" t="s">
        <v>13437</v>
      </c>
    </row>
    <row r="6278" spans="2:16" ht="21" thickBot="1">
      <c r="B6278" s="13">
        <v>3098</v>
      </c>
      <c r="P6278" s="129" t="s">
        <v>13438</v>
      </c>
    </row>
    <row r="6279" spans="2:16" ht="21" thickBot="1">
      <c r="B6279" s="13">
        <v>3099</v>
      </c>
      <c r="P6279" s="129" t="s">
        <v>13439</v>
      </c>
    </row>
    <row r="6280" spans="2:16" ht="31.2" thickBot="1">
      <c r="B6280" s="13">
        <v>3100</v>
      </c>
      <c r="P6280" s="129" t="s">
        <v>13440</v>
      </c>
    </row>
    <row r="6281" spans="2:16" ht="31.2" thickBot="1">
      <c r="B6281" s="13">
        <v>3101</v>
      </c>
      <c r="P6281" s="129" t="s">
        <v>13441</v>
      </c>
    </row>
    <row r="6282" spans="2:16" ht="31.2" thickBot="1">
      <c r="B6282" s="13">
        <v>3102</v>
      </c>
      <c r="P6282" s="129" t="s">
        <v>13442</v>
      </c>
    </row>
    <row r="6283" spans="2:16" ht="31.2" thickBot="1">
      <c r="B6283" s="13">
        <v>3103</v>
      </c>
      <c r="P6283" s="129" t="s">
        <v>13443</v>
      </c>
    </row>
    <row r="6284" spans="2:16" ht="41.4" thickBot="1">
      <c r="B6284" s="13">
        <v>3104</v>
      </c>
      <c r="P6284" s="129" t="s">
        <v>13444</v>
      </c>
    </row>
    <row r="6285" spans="2:16" ht="21" thickBot="1">
      <c r="B6285" s="13">
        <v>3105</v>
      </c>
      <c r="P6285" s="129" t="s">
        <v>13445</v>
      </c>
    </row>
    <row r="6286" spans="2:16" ht="21" thickBot="1">
      <c r="B6286" s="13">
        <v>3106</v>
      </c>
      <c r="P6286" s="129" t="s">
        <v>13446</v>
      </c>
    </row>
    <row r="6287" spans="2:16" ht="21" thickBot="1">
      <c r="B6287" s="13">
        <v>3107</v>
      </c>
      <c r="P6287" s="129" t="s">
        <v>13447</v>
      </c>
    </row>
    <row r="6288" spans="2:16" ht="21" thickBot="1">
      <c r="B6288" s="13">
        <v>3108</v>
      </c>
      <c r="P6288" s="129" t="s">
        <v>13448</v>
      </c>
    </row>
    <row r="6289" spans="2:16" ht="31.2" thickBot="1">
      <c r="B6289" s="13">
        <v>3109</v>
      </c>
      <c r="P6289" s="129" t="s">
        <v>13449</v>
      </c>
    </row>
    <row r="6290" spans="2:16" ht="18.600000000000001" thickBot="1">
      <c r="B6290" s="13">
        <v>3110</v>
      </c>
      <c r="P6290" s="129" t="s">
        <v>13450</v>
      </c>
    </row>
    <row r="6291" spans="2:16" ht="21" thickBot="1">
      <c r="B6291" s="13">
        <v>3111</v>
      </c>
      <c r="P6291" s="129" t="s">
        <v>13451</v>
      </c>
    </row>
    <row r="6292" spans="2:16" ht="21" thickBot="1">
      <c r="B6292" s="13">
        <v>3112</v>
      </c>
      <c r="P6292" s="129" t="s">
        <v>13452</v>
      </c>
    </row>
    <row r="6293" spans="2:16" ht="41.4" thickBot="1">
      <c r="B6293" s="13">
        <v>3113</v>
      </c>
      <c r="P6293" s="129" t="s">
        <v>13453</v>
      </c>
    </row>
    <row r="6294" spans="2:16" ht="51.6" thickBot="1">
      <c r="B6294" s="13">
        <v>3114</v>
      </c>
      <c r="P6294" s="129" t="s">
        <v>13454</v>
      </c>
    </row>
    <row r="6295" spans="2:16" ht="41.4" thickBot="1">
      <c r="B6295" s="13">
        <v>3115</v>
      </c>
      <c r="P6295" s="129" t="s">
        <v>13455</v>
      </c>
    </row>
    <row r="6296" spans="2:16" ht="41.4" thickBot="1">
      <c r="B6296" s="13">
        <v>3116</v>
      </c>
      <c r="P6296" s="129" t="s">
        <v>13456</v>
      </c>
    </row>
    <row r="6297" spans="2:16" ht="31.2" thickBot="1">
      <c r="B6297" s="13">
        <v>3117</v>
      </c>
      <c r="P6297" s="129" t="s">
        <v>13457</v>
      </c>
    </row>
    <row r="6298" spans="2:16" ht="21" thickBot="1">
      <c r="B6298" s="13">
        <v>3118</v>
      </c>
      <c r="P6298" s="129" t="s">
        <v>13458</v>
      </c>
    </row>
    <row r="6299" spans="2:16" ht="61.8" thickBot="1">
      <c r="B6299" s="13">
        <v>3119</v>
      </c>
      <c r="P6299" s="129" t="s">
        <v>13459</v>
      </c>
    </row>
    <row r="6300" spans="2:16" ht="21" thickBot="1">
      <c r="B6300" s="13">
        <v>3120</v>
      </c>
      <c r="P6300" s="129" t="s">
        <v>13460</v>
      </c>
    </row>
    <row r="6301" spans="2:16" ht="61.8" thickBot="1">
      <c r="B6301" s="13">
        <v>3121</v>
      </c>
      <c r="P6301" s="129" t="s">
        <v>13461</v>
      </c>
    </row>
    <row r="6302" spans="2:16" ht="41.4" thickBot="1">
      <c r="B6302" s="13">
        <v>3122</v>
      </c>
      <c r="P6302" s="129" t="s">
        <v>13462</v>
      </c>
    </row>
    <row r="6303" spans="2:16" ht="21" thickBot="1">
      <c r="B6303" s="13">
        <v>3123</v>
      </c>
      <c r="P6303" s="129" t="s">
        <v>13463</v>
      </c>
    </row>
    <row r="6304" spans="2:16" ht="51.6" thickBot="1">
      <c r="B6304" s="13">
        <v>3124</v>
      </c>
      <c r="P6304" s="129" t="s">
        <v>13464</v>
      </c>
    </row>
    <row r="6305" spans="2:16" ht="31.2" thickBot="1">
      <c r="B6305" s="13">
        <v>3125</v>
      </c>
      <c r="P6305" s="129" t="s">
        <v>13465</v>
      </c>
    </row>
    <row r="6306" spans="2:16" ht="31.2" thickBot="1">
      <c r="B6306" s="13">
        <v>3126</v>
      </c>
      <c r="P6306" s="129" t="s">
        <v>13466</v>
      </c>
    </row>
    <row r="6307" spans="2:16" ht="21" thickBot="1">
      <c r="B6307" s="13">
        <v>3127</v>
      </c>
      <c r="P6307" s="129" t="s">
        <v>13467</v>
      </c>
    </row>
    <row r="6308" spans="2:16" ht="21" thickBot="1">
      <c r="B6308" s="13">
        <v>3128</v>
      </c>
      <c r="P6308" s="129" t="s">
        <v>13468</v>
      </c>
    </row>
    <row r="6309" spans="2:16" ht="72" thickBot="1">
      <c r="B6309" s="13">
        <v>3129</v>
      </c>
      <c r="P6309" s="129" t="s">
        <v>13469</v>
      </c>
    </row>
    <row r="6310" spans="2:16" ht="21" thickBot="1">
      <c r="B6310" s="13">
        <v>3130</v>
      </c>
      <c r="P6310" s="129" t="s">
        <v>13470</v>
      </c>
    </row>
    <row r="6311" spans="2:16" ht="31.2" thickBot="1">
      <c r="B6311" s="13">
        <v>3131</v>
      </c>
      <c r="P6311" s="129" t="s">
        <v>13471</v>
      </c>
    </row>
    <row r="6312" spans="2:16" ht="21" thickBot="1">
      <c r="B6312" s="13">
        <v>3132</v>
      </c>
      <c r="P6312" s="129" t="s">
        <v>13472</v>
      </c>
    </row>
    <row r="6313" spans="2:16" ht="31.2" thickBot="1">
      <c r="B6313" s="13">
        <v>3133</v>
      </c>
      <c r="P6313" s="129" t="s">
        <v>13473</v>
      </c>
    </row>
    <row r="6314" spans="2:16" ht="18.600000000000001" thickBot="1">
      <c r="B6314" s="13">
        <v>3134</v>
      </c>
      <c r="P6314" s="129" t="s">
        <v>13474</v>
      </c>
    </row>
    <row r="6315" spans="2:16" ht="31.2" thickBot="1">
      <c r="B6315" s="13">
        <v>3135</v>
      </c>
      <c r="P6315" s="129" t="s">
        <v>13475</v>
      </c>
    </row>
    <row r="6316" spans="2:16" ht="31.2" thickBot="1">
      <c r="B6316" s="13">
        <v>3136</v>
      </c>
      <c r="P6316" s="129" t="s">
        <v>13476</v>
      </c>
    </row>
    <row r="6317" spans="2:16" ht="31.2" thickBot="1">
      <c r="B6317" s="13">
        <v>3137</v>
      </c>
      <c r="P6317" s="129" t="s">
        <v>13477</v>
      </c>
    </row>
    <row r="6318" spans="2:16" ht="21" thickBot="1">
      <c r="B6318" s="13">
        <v>3138</v>
      </c>
      <c r="P6318" s="129" t="s">
        <v>13478</v>
      </c>
    </row>
    <row r="6319" spans="2:16" ht="18.600000000000001" thickBot="1">
      <c r="B6319" s="13">
        <v>3139</v>
      </c>
      <c r="P6319" s="129" t="s">
        <v>13479</v>
      </c>
    </row>
    <row r="6320" spans="2:16" ht="18.600000000000001" thickBot="1">
      <c r="B6320" s="13">
        <v>3140</v>
      </c>
      <c r="P6320" s="129" t="s">
        <v>13480</v>
      </c>
    </row>
    <row r="6321" spans="2:16" ht="18.600000000000001" thickBot="1">
      <c r="B6321" s="13">
        <v>3141</v>
      </c>
      <c r="P6321" s="129" t="s">
        <v>13480</v>
      </c>
    </row>
    <row r="6322" spans="2:16" ht="18.600000000000001" thickBot="1">
      <c r="B6322" s="13">
        <v>3142</v>
      </c>
      <c r="P6322" s="129" t="s">
        <v>13480</v>
      </c>
    </row>
    <row r="6323" spans="2:16" ht="21" thickBot="1">
      <c r="B6323" s="13">
        <v>3143</v>
      </c>
      <c r="P6323" s="129" t="s">
        <v>13481</v>
      </c>
    </row>
    <row r="6324" spans="2:16" ht="18.600000000000001" thickBot="1">
      <c r="B6324" s="13">
        <v>3144</v>
      </c>
      <c r="P6324" s="129" t="s">
        <v>13482</v>
      </c>
    </row>
    <row r="6325" spans="2:16" ht="18.600000000000001" thickBot="1">
      <c r="B6325" s="13">
        <v>3145</v>
      </c>
      <c r="P6325" s="129" t="s">
        <v>13483</v>
      </c>
    </row>
    <row r="6326" spans="2:16" ht="21" thickBot="1">
      <c r="B6326" s="13">
        <v>3146</v>
      </c>
      <c r="P6326" s="129" t="s">
        <v>13484</v>
      </c>
    </row>
    <row r="6327" spans="2:16" ht="31.2" thickBot="1">
      <c r="B6327" s="13">
        <v>3147</v>
      </c>
      <c r="P6327" s="129" t="s">
        <v>13485</v>
      </c>
    </row>
    <row r="6328" spans="2:16" ht="21" thickBot="1">
      <c r="B6328" s="13">
        <v>3148</v>
      </c>
      <c r="P6328" s="129" t="s">
        <v>13486</v>
      </c>
    </row>
    <row r="6329" spans="2:16" ht="21" thickBot="1">
      <c r="B6329" s="13">
        <v>3149</v>
      </c>
      <c r="P6329" s="129" t="s">
        <v>13478</v>
      </c>
    </row>
    <row r="6330" spans="2:16" ht="18.600000000000001" thickBot="1">
      <c r="B6330" s="13">
        <v>3150</v>
      </c>
      <c r="P6330" s="129" t="s">
        <v>13479</v>
      </c>
    </row>
    <row r="6331" spans="2:16" ht="18.600000000000001" thickBot="1">
      <c r="B6331" s="13">
        <v>3151</v>
      </c>
      <c r="P6331" s="129" t="s">
        <v>13480</v>
      </c>
    </row>
    <row r="6332" spans="2:16" ht="18.600000000000001" thickBot="1">
      <c r="B6332" s="13">
        <v>3152</v>
      </c>
      <c r="P6332" s="129" t="s">
        <v>13480</v>
      </c>
    </row>
    <row r="6333" spans="2:16" ht="18.600000000000001" thickBot="1">
      <c r="B6333" s="13">
        <v>3153</v>
      </c>
      <c r="P6333" s="129" t="s">
        <v>13480</v>
      </c>
    </row>
    <row r="6334" spans="2:16" ht="21" thickBot="1">
      <c r="B6334" s="13">
        <v>3154</v>
      </c>
      <c r="P6334" s="129" t="s">
        <v>13481</v>
      </c>
    </row>
    <row r="6335" spans="2:16" ht="18.600000000000001" thickBot="1">
      <c r="B6335" s="13">
        <v>3155</v>
      </c>
      <c r="P6335" s="129" t="s">
        <v>13482</v>
      </c>
    </row>
    <row r="6336" spans="2:16" ht="18.600000000000001" thickBot="1">
      <c r="B6336" s="13">
        <v>3156</v>
      </c>
      <c r="P6336" s="129" t="s">
        <v>13483</v>
      </c>
    </row>
    <row r="6337" spans="2:16" ht="21" thickBot="1">
      <c r="B6337" s="13">
        <v>3157</v>
      </c>
      <c r="P6337" s="129" t="s">
        <v>13484</v>
      </c>
    </row>
    <row r="6338" spans="2:16" ht="31.2" thickBot="1">
      <c r="B6338" s="13">
        <v>3158</v>
      </c>
      <c r="P6338" s="129" t="s">
        <v>13485</v>
      </c>
    </row>
    <row r="6339" spans="2:16" ht="21" thickBot="1">
      <c r="B6339" s="13">
        <v>3159</v>
      </c>
      <c r="P6339" s="129" t="s">
        <v>13486</v>
      </c>
    </row>
    <row r="6340" spans="2:16" ht="31.2" thickBot="1">
      <c r="B6340" s="13">
        <v>3160</v>
      </c>
      <c r="P6340" s="129" t="s">
        <v>13487</v>
      </c>
    </row>
    <row r="6341" spans="2:16" ht="31.2" thickBot="1">
      <c r="B6341" s="13">
        <v>3161</v>
      </c>
      <c r="P6341" s="129" t="s">
        <v>13488</v>
      </c>
    </row>
    <row r="6342" spans="2:16" ht="31.2" thickBot="1">
      <c r="B6342" s="13">
        <v>3162</v>
      </c>
      <c r="P6342" s="129" t="s">
        <v>13489</v>
      </c>
    </row>
    <row r="6343" spans="2:16" ht="51.6" thickBot="1">
      <c r="B6343" s="13">
        <v>3163</v>
      </c>
      <c r="P6343" s="129" t="s">
        <v>13490</v>
      </c>
    </row>
    <row r="6344" spans="2:16" ht="31.2" thickBot="1">
      <c r="B6344" s="13">
        <v>3164</v>
      </c>
      <c r="P6344" s="129" t="s">
        <v>13491</v>
      </c>
    </row>
    <row r="6345" spans="2:16" ht="61.8" thickBot="1">
      <c r="B6345" s="13">
        <v>3165</v>
      </c>
      <c r="P6345" s="129" t="s">
        <v>13492</v>
      </c>
    </row>
    <row r="6346" spans="2:16" ht="61.8" thickBot="1">
      <c r="B6346" s="13">
        <v>3166</v>
      </c>
      <c r="P6346" s="129" t="s">
        <v>13493</v>
      </c>
    </row>
    <row r="6347" spans="2:16" ht="51.6" thickBot="1">
      <c r="B6347" s="13">
        <v>3167</v>
      </c>
      <c r="P6347" s="129" t="s">
        <v>13494</v>
      </c>
    </row>
    <row r="6348" spans="2:16" ht="61.8" thickBot="1">
      <c r="B6348" s="13">
        <v>3168</v>
      </c>
      <c r="P6348" s="129" t="s">
        <v>13495</v>
      </c>
    </row>
    <row r="6349" spans="2:16" ht="51.6" thickBot="1">
      <c r="B6349" s="13">
        <v>3169</v>
      </c>
      <c r="P6349" s="129" t="s">
        <v>13494</v>
      </c>
    </row>
    <row r="6350" spans="2:16" ht="61.8" thickBot="1">
      <c r="B6350" s="13">
        <v>3170</v>
      </c>
      <c r="P6350" s="129" t="s">
        <v>13495</v>
      </c>
    </row>
    <row r="6351" spans="2:16" ht="61.8" thickBot="1">
      <c r="B6351" s="13">
        <v>3171</v>
      </c>
      <c r="P6351" s="129" t="s">
        <v>13496</v>
      </c>
    </row>
    <row r="6352" spans="2:16" ht="61.8" thickBot="1">
      <c r="B6352" s="13">
        <v>3172</v>
      </c>
      <c r="P6352" s="129" t="s">
        <v>13497</v>
      </c>
    </row>
    <row r="6353" spans="2:16" ht="51.6" thickBot="1">
      <c r="B6353" s="13">
        <v>3173</v>
      </c>
      <c r="P6353" s="129" t="s">
        <v>13498</v>
      </c>
    </row>
    <row r="6354" spans="2:16" ht="51.6" thickBot="1">
      <c r="B6354" s="13">
        <v>3174</v>
      </c>
      <c r="P6354" s="129" t="s">
        <v>13499</v>
      </c>
    </row>
    <row r="6355" spans="2:16" ht="18.600000000000001" thickBot="1">
      <c r="B6355" s="13">
        <v>3175</v>
      </c>
      <c r="P6355" s="129" t="s">
        <v>13500</v>
      </c>
    </row>
    <row r="6356" spans="2:16" ht="41.4" thickBot="1">
      <c r="B6356" s="13">
        <v>3176</v>
      </c>
      <c r="P6356" s="129" t="s">
        <v>13501</v>
      </c>
    </row>
    <row r="6357" spans="2:16" ht="41.4" thickBot="1">
      <c r="B6357" s="13">
        <v>3177</v>
      </c>
      <c r="P6357" s="129" t="s">
        <v>13502</v>
      </c>
    </row>
    <row r="6358" spans="2:16" ht="31.2" thickBot="1">
      <c r="B6358" s="13">
        <v>3178</v>
      </c>
      <c r="P6358" s="129" t="s">
        <v>13503</v>
      </c>
    </row>
    <row r="6359" spans="2:16" ht="21" thickBot="1">
      <c r="B6359" s="13">
        <v>3179</v>
      </c>
      <c r="P6359" s="129" t="s">
        <v>13504</v>
      </c>
    </row>
    <row r="6360" spans="2:16" ht="41.4" thickBot="1">
      <c r="B6360" s="13">
        <v>3180</v>
      </c>
      <c r="P6360" s="129" t="s">
        <v>13505</v>
      </c>
    </row>
    <row r="6361" spans="2:16" ht="41.4" thickBot="1">
      <c r="B6361" s="13">
        <v>3181</v>
      </c>
      <c r="P6361" s="129" t="s">
        <v>13506</v>
      </c>
    </row>
    <row r="6362" spans="2:16" ht="21" thickBot="1">
      <c r="B6362" s="13">
        <v>3182</v>
      </c>
      <c r="P6362" s="129" t="s">
        <v>13507</v>
      </c>
    </row>
    <row r="6363" spans="2:16" ht="51.6" thickBot="1">
      <c r="B6363" s="13">
        <v>3183</v>
      </c>
      <c r="P6363" s="129" t="s">
        <v>13508</v>
      </c>
    </row>
    <row r="6364" spans="2:16" ht="92.4" thickBot="1">
      <c r="B6364" s="13">
        <v>3184</v>
      </c>
      <c r="P6364" s="129" t="s">
        <v>13509</v>
      </c>
    </row>
    <row r="6365" spans="2:16" ht="41.4" thickBot="1">
      <c r="B6365" s="13">
        <v>3185</v>
      </c>
      <c r="P6365" s="129" t="s">
        <v>13510</v>
      </c>
    </row>
    <row r="6366" spans="2:16" ht="31.2" thickBot="1">
      <c r="B6366" s="13">
        <v>3186</v>
      </c>
      <c r="P6366" s="129" t="s">
        <v>13511</v>
      </c>
    </row>
    <row r="6367" spans="2:16" ht="31.2" thickBot="1">
      <c r="B6367" s="13">
        <v>3187</v>
      </c>
      <c r="P6367" s="129" t="s">
        <v>13512</v>
      </c>
    </row>
    <row r="6368" spans="2:16" ht="41.4" thickBot="1">
      <c r="B6368" s="13">
        <v>3188</v>
      </c>
      <c r="P6368" s="129" t="s">
        <v>13513</v>
      </c>
    </row>
    <row r="6369" spans="2:16" ht="51.6" thickBot="1">
      <c r="B6369" s="13">
        <v>3189</v>
      </c>
      <c r="P6369" s="129" t="s">
        <v>13514</v>
      </c>
    </row>
    <row r="6370" spans="2:16" ht="51.6" thickBot="1">
      <c r="B6370" s="13">
        <v>3190</v>
      </c>
      <c r="P6370" s="129" t="s">
        <v>13515</v>
      </c>
    </row>
    <row r="6371" spans="2:16" ht="92.4" thickBot="1">
      <c r="B6371" s="13">
        <v>3191</v>
      </c>
      <c r="P6371" s="129" t="s">
        <v>13516</v>
      </c>
    </row>
    <row r="6372" spans="2:16" ht="61.8" thickBot="1">
      <c r="B6372" s="13">
        <v>3192</v>
      </c>
      <c r="P6372" s="129" t="s">
        <v>13517</v>
      </c>
    </row>
    <row r="6373" spans="2:16" ht="102.6" thickBot="1">
      <c r="B6373" s="13">
        <v>3193</v>
      </c>
      <c r="P6373" s="129" t="s">
        <v>13518</v>
      </c>
    </row>
    <row r="6374" spans="2:16" ht="61.8" thickBot="1">
      <c r="B6374" s="13">
        <v>3194</v>
      </c>
      <c r="P6374" s="129" t="s">
        <v>13519</v>
      </c>
    </row>
    <row r="6375" spans="2:16" ht="41.4" thickBot="1">
      <c r="B6375" s="13">
        <v>3195</v>
      </c>
      <c r="P6375" s="129" t="s">
        <v>13520</v>
      </c>
    </row>
    <row r="6376" spans="2:16" ht="51.6" thickBot="1">
      <c r="B6376" s="13">
        <v>3196</v>
      </c>
      <c r="P6376" s="129" t="s">
        <v>13521</v>
      </c>
    </row>
    <row r="6377" spans="2:16" ht="51.6" thickBot="1">
      <c r="B6377" s="13">
        <v>3197</v>
      </c>
      <c r="P6377" s="129" t="s">
        <v>13521</v>
      </c>
    </row>
    <row r="6378" spans="2:16" ht="61.8" thickBot="1">
      <c r="B6378" s="13">
        <v>3198</v>
      </c>
      <c r="P6378" s="129" t="s">
        <v>13522</v>
      </c>
    </row>
    <row r="6379" spans="2:16" ht="51.6" thickBot="1">
      <c r="B6379" s="13">
        <v>3199</v>
      </c>
      <c r="P6379" s="129" t="s">
        <v>13523</v>
      </c>
    </row>
    <row r="6380" spans="2:16" ht="31.2" thickBot="1">
      <c r="B6380" s="13">
        <v>3200</v>
      </c>
      <c r="P6380" s="129" t="s">
        <v>13524</v>
      </c>
    </row>
    <row r="6381" spans="2:16" ht="61.8" thickBot="1">
      <c r="B6381" s="13">
        <v>3201</v>
      </c>
      <c r="P6381" s="129" t="s">
        <v>13525</v>
      </c>
    </row>
    <row r="6382" spans="2:16" ht="31.2" thickBot="1">
      <c r="B6382" s="13">
        <v>3202</v>
      </c>
      <c r="P6382" s="129" t="s">
        <v>13526</v>
      </c>
    </row>
    <row r="6383" spans="2:16" ht="31.2" thickBot="1">
      <c r="B6383" s="13">
        <v>3203</v>
      </c>
      <c r="P6383" s="129" t="s">
        <v>13527</v>
      </c>
    </row>
    <row r="6384" spans="2:16" ht="31.2" thickBot="1">
      <c r="B6384" s="13">
        <v>3204</v>
      </c>
      <c r="P6384" s="129" t="s">
        <v>13528</v>
      </c>
    </row>
    <row r="6385" spans="2:16" ht="21" thickBot="1">
      <c r="B6385" s="13">
        <v>3205</v>
      </c>
      <c r="P6385" s="129" t="s">
        <v>13529</v>
      </c>
    </row>
    <row r="6386" spans="2:16" ht="21" thickBot="1">
      <c r="B6386" s="13">
        <v>3206</v>
      </c>
      <c r="P6386" s="129" t="s">
        <v>13530</v>
      </c>
    </row>
    <row r="6387" spans="2:16" ht="21" thickBot="1">
      <c r="B6387" s="13">
        <v>3207</v>
      </c>
      <c r="P6387" s="129" t="s">
        <v>13472</v>
      </c>
    </row>
    <row r="6388" spans="2:16" ht="31.2" thickBot="1">
      <c r="B6388" s="13">
        <v>3208</v>
      </c>
      <c r="P6388" s="129" t="s">
        <v>13531</v>
      </c>
    </row>
    <row r="6389" spans="2:16" ht="21" thickBot="1">
      <c r="B6389" s="13">
        <v>3209</v>
      </c>
      <c r="P6389" s="129" t="s">
        <v>13532</v>
      </c>
    </row>
    <row r="6390" spans="2:16" ht="21" thickBot="1">
      <c r="B6390" s="13">
        <v>3210</v>
      </c>
      <c r="P6390" s="129" t="s">
        <v>13533</v>
      </c>
    </row>
    <row r="6391" spans="2:16" ht="21" thickBot="1">
      <c r="B6391" s="13">
        <v>3211</v>
      </c>
      <c r="P6391" s="129" t="s">
        <v>13534</v>
      </c>
    </row>
    <row r="6392" spans="2:16" ht="21" thickBot="1">
      <c r="B6392" s="13">
        <v>3212</v>
      </c>
      <c r="P6392" s="129" t="s">
        <v>13535</v>
      </c>
    </row>
    <row r="6393" spans="2:16" ht="31.2" thickBot="1">
      <c r="B6393" s="13">
        <v>3213</v>
      </c>
      <c r="P6393" s="129" t="s">
        <v>13536</v>
      </c>
    </row>
    <row r="6394" spans="2:16" ht="21" thickBot="1">
      <c r="B6394" s="13">
        <v>3214</v>
      </c>
      <c r="P6394" s="129" t="s">
        <v>13537</v>
      </c>
    </row>
    <row r="6395" spans="2:16" ht="31.2" thickBot="1">
      <c r="B6395" s="13">
        <v>3215</v>
      </c>
      <c r="P6395" s="129" t="s">
        <v>13538</v>
      </c>
    </row>
    <row r="6396" spans="2:16" ht="31.2" thickBot="1">
      <c r="B6396" s="13">
        <v>3216</v>
      </c>
      <c r="P6396" s="129" t="s">
        <v>13539</v>
      </c>
    </row>
    <row r="6397" spans="2:16" ht="41.4" thickBot="1">
      <c r="B6397" s="13">
        <v>3217</v>
      </c>
      <c r="P6397" s="129" t="s">
        <v>13540</v>
      </c>
    </row>
    <row r="6398" spans="2:16" ht="31.2" thickBot="1">
      <c r="B6398" s="13">
        <v>3218</v>
      </c>
      <c r="P6398" s="129" t="s">
        <v>13538</v>
      </c>
    </row>
    <row r="6399" spans="2:16" ht="41.4" thickBot="1">
      <c r="B6399" s="13">
        <v>3219</v>
      </c>
      <c r="P6399" s="129" t="s">
        <v>13541</v>
      </c>
    </row>
    <row r="6400" spans="2:16" ht="41.4" thickBot="1">
      <c r="B6400" s="13">
        <v>3220</v>
      </c>
      <c r="P6400" s="129" t="s">
        <v>13542</v>
      </c>
    </row>
    <row r="6401" spans="2:16" ht="51.6" thickBot="1">
      <c r="B6401" s="13">
        <v>3221</v>
      </c>
      <c r="P6401" s="129" t="s">
        <v>13543</v>
      </c>
    </row>
    <row r="6402" spans="2:16" ht="61.8" thickBot="1">
      <c r="B6402" s="13">
        <v>3222</v>
      </c>
      <c r="P6402" s="129" t="s">
        <v>13544</v>
      </c>
    </row>
    <row r="6403" spans="2:16" ht="61.8" thickBot="1">
      <c r="B6403" s="13">
        <v>3223</v>
      </c>
      <c r="P6403" s="129" t="s">
        <v>13545</v>
      </c>
    </row>
    <row r="6404" spans="2:16" ht="31.2" thickBot="1">
      <c r="B6404" s="13">
        <v>3224</v>
      </c>
      <c r="P6404" s="129" t="s">
        <v>13546</v>
      </c>
    </row>
    <row r="6405" spans="2:16" ht="41.4" thickBot="1">
      <c r="B6405" s="13">
        <v>3225</v>
      </c>
      <c r="P6405" s="129" t="s">
        <v>13547</v>
      </c>
    </row>
    <row r="6406" spans="2:16" ht="51.6" thickBot="1">
      <c r="B6406" s="13">
        <v>3226</v>
      </c>
      <c r="P6406" s="129" t="s">
        <v>13548</v>
      </c>
    </row>
    <row r="6407" spans="2:16" ht="61.8" thickBot="1">
      <c r="B6407" s="13">
        <v>3227</v>
      </c>
      <c r="P6407" s="129" t="s">
        <v>13549</v>
      </c>
    </row>
    <row r="6408" spans="2:16" ht="31.2" thickBot="1">
      <c r="B6408" s="13">
        <v>3228</v>
      </c>
      <c r="P6408" s="129" t="s">
        <v>13550</v>
      </c>
    </row>
    <row r="6409" spans="2:16" ht="31.2" thickBot="1">
      <c r="B6409" s="13">
        <v>3229</v>
      </c>
      <c r="P6409" s="129" t="s">
        <v>13551</v>
      </c>
    </row>
    <row r="6410" spans="2:16" ht="21" thickBot="1">
      <c r="B6410" s="13">
        <v>3230</v>
      </c>
      <c r="P6410" s="129" t="s">
        <v>13552</v>
      </c>
    </row>
    <row r="6411" spans="2:16" ht="31.2" thickBot="1">
      <c r="B6411" s="13">
        <v>3231</v>
      </c>
      <c r="P6411" s="129" t="s">
        <v>13553</v>
      </c>
    </row>
    <row r="6412" spans="2:16" ht="21" thickBot="1">
      <c r="B6412" s="13">
        <v>3232</v>
      </c>
      <c r="P6412" s="129" t="s">
        <v>13554</v>
      </c>
    </row>
    <row r="6413" spans="2:16" ht="41.4" thickBot="1">
      <c r="B6413" s="13">
        <v>3233</v>
      </c>
      <c r="P6413" s="129" t="s">
        <v>13555</v>
      </c>
    </row>
    <row r="6414" spans="2:16" ht="31.2" thickBot="1">
      <c r="B6414" s="13">
        <v>3234</v>
      </c>
      <c r="P6414" s="129" t="s">
        <v>13556</v>
      </c>
    </row>
    <row r="6415" spans="2:16" ht="41.4" thickBot="1">
      <c r="B6415" s="13">
        <v>3235</v>
      </c>
      <c r="P6415" s="129" t="s">
        <v>13557</v>
      </c>
    </row>
    <row r="6416" spans="2:16" ht="31.2" thickBot="1">
      <c r="B6416" s="13">
        <v>3236</v>
      </c>
      <c r="P6416" s="129" t="s">
        <v>13558</v>
      </c>
    </row>
    <row r="6417" spans="2:16" ht="31.2" thickBot="1">
      <c r="B6417" s="13">
        <v>3237</v>
      </c>
      <c r="P6417" s="129" t="s">
        <v>13559</v>
      </c>
    </row>
    <row r="6418" spans="2:16" ht="18.600000000000001" thickBot="1">
      <c r="B6418" s="13">
        <v>3238</v>
      </c>
      <c r="P6418" s="129" t="s">
        <v>10468</v>
      </c>
    </row>
    <row r="6419" spans="2:16" ht="31.2" thickBot="1">
      <c r="B6419" s="13">
        <v>3239</v>
      </c>
      <c r="P6419" s="129" t="s">
        <v>13560</v>
      </c>
    </row>
    <row r="6420" spans="2:16" ht="61.8" thickBot="1">
      <c r="B6420" s="13">
        <v>3240</v>
      </c>
      <c r="P6420" s="129" t="s">
        <v>13561</v>
      </c>
    </row>
    <row r="6421" spans="2:16" ht="102.6" thickBot="1">
      <c r="B6421" s="13">
        <v>3241</v>
      </c>
      <c r="P6421" s="129" t="s">
        <v>13562</v>
      </c>
    </row>
    <row r="6422" spans="2:16" ht="21" thickBot="1">
      <c r="B6422" s="13">
        <v>3242</v>
      </c>
      <c r="P6422" s="129" t="s">
        <v>13563</v>
      </c>
    </row>
    <row r="6423" spans="2:16" ht="21" thickBot="1">
      <c r="B6423" s="13">
        <v>3243</v>
      </c>
      <c r="P6423" s="129" t="s">
        <v>13564</v>
      </c>
    </row>
    <row r="6424" spans="2:16" ht="31.2" thickBot="1">
      <c r="B6424" s="13">
        <v>3244</v>
      </c>
      <c r="P6424" s="129" t="s">
        <v>13565</v>
      </c>
    </row>
    <row r="6425" spans="2:16" ht="21" thickBot="1">
      <c r="B6425" s="13">
        <v>3245</v>
      </c>
      <c r="P6425" s="129" t="s">
        <v>13566</v>
      </c>
    </row>
    <row r="6426" spans="2:16" ht="31.2" thickBot="1">
      <c r="B6426" s="13">
        <v>3246</v>
      </c>
      <c r="P6426" s="129" t="s">
        <v>13567</v>
      </c>
    </row>
    <row r="6427" spans="2:16" ht="31.2" thickBot="1">
      <c r="B6427" s="13">
        <v>3247</v>
      </c>
      <c r="P6427" s="129" t="s">
        <v>13568</v>
      </c>
    </row>
    <row r="6428" spans="2:16" ht="21" thickBot="1">
      <c r="P6428" s="129" t="s">
        <v>13569</v>
      </c>
    </row>
    <row r="6429" spans="2:16" ht="21" thickBot="1">
      <c r="P6429" s="129" t="s">
        <v>13570</v>
      </c>
    </row>
    <row r="6430" spans="2:16" ht="21" thickBot="1">
      <c r="P6430" s="129" t="s">
        <v>13571</v>
      </c>
    </row>
    <row r="6431" spans="2:16" ht="31.2" thickBot="1">
      <c r="P6431" s="129" t="s">
        <v>13572</v>
      </c>
    </row>
    <row r="6432" spans="2:16" ht="21" thickBot="1">
      <c r="P6432" s="129" t="s">
        <v>13573</v>
      </c>
    </row>
    <row r="6433" spans="16:16" ht="61.8" thickBot="1">
      <c r="P6433" s="129" t="s">
        <v>13574</v>
      </c>
    </row>
    <row r="6434" spans="16:16" ht="18.600000000000001" thickBot="1">
      <c r="P6434" s="129" t="s">
        <v>13575</v>
      </c>
    </row>
    <row r="6435" spans="16:16" ht="61.8" thickBot="1">
      <c r="P6435" s="129" t="s">
        <v>13576</v>
      </c>
    </row>
    <row r="6436" spans="16:16" ht="61.8" thickBot="1">
      <c r="P6436" s="129" t="s">
        <v>13577</v>
      </c>
    </row>
    <row r="6437" spans="16:16" ht="18.600000000000001" thickBot="1">
      <c r="P6437" s="129" t="s">
        <v>13578</v>
      </c>
    </row>
    <row r="6438" spans="16:16" ht="18.600000000000001" thickBot="1">
      <c r="P6438" s="129" t="s">
        <v>13579</v>
      </c>
    </row>
    <row r="6439" spans="16:16" ht="31.2" thickBot="1">
      <c r="P6439" s="129" t="s">
        <v>13580</v>
      </c>
    </row>
    <row r="6440" spans="16:16" ht="21" thickBot="1">
      <c r="P6440" s="129" t="s">
        <v>13581</v>
      </c>
    </row>
    <row r="6441" spans="16:16" ht="21" thickBot="1">
      <c r="P6441" s="129" t="s">
        <v>13582</v>
      </c>
    </row>
    <row r="6442" spans="16:16" ht="18.600000000000001" thickBot="1">
      <c r="P6442" s="129" t="s">
        <v>13583</v>
      </c>
    </row>
    <row r="6443" spans="16:16" ht="72" thickBot="1">
      <c r="P6443" s="129" t="s">
        <v>13584</v>
      </c>
    </row>
    <row r="6444" spans="16:16" ht="21" thickBot="1">
      <c r="P6444" s="129" t="s">
        <v>13585</v>
      </c>
    </row>
    <row r="6445" spans="16:16" ht="18.600000000000001" thickBot="1">
      <c r="P6445" s="129" t="s">
        <v>13586</v>
      </c>
    </row>
    <row r="6446" spans="16:16" ht="31.2" thickBot="1">
      <c r="P6446" s="129" t="s">
        <v>13587</v>
      </c>
    </row>
    <row r="6447" spans="16:16" ht="18.600000000000001" thickBot="1">
      <c r="P6447" s="129" t="s">
        <v>13588</v>
      </c>
    </row>
    <row r="6448" spans="16:16" ht="31.2" thickBot="1">
      <c r="P6448" s="129" t="s">
        <v>13589</v>
      </c>
    </row>
    <row r="6449" spans="16:16" ht="21" thickBot="1">
      <c r="P6449" s="129" t="s">
        <v>13590</v>
      </c>
    </row>
    <row r="6450" spans="16:16" ht="21" thickBot="1">
      <c r="P6450" s="129" t="s">
        <v>13591</v>
      </c>
    </row>
    <row r="6451" spans="16:16" ht="31.2" thickBot="1">
      <c r="P6451" s="129" t="s">
        <v>13592</v>
      </c>
    </row>
    <row r="6452" spans="16:16" ht="21" thickBot="1">
      <c r="P6452" s="129" t="s">
        <v>13593</v>
      </c>
    </row>
    <row r="6453" spans="16:16" ht="31.2" thickBot="1">
      <c r="P6453" s="129" t="s">
        <v>13594</v>
      </c>
    </row>
    <row r="6454" spans="16:16" ht="31.2" thickBot="1">
      <c r="P6454" s="129" t="s">
        <v>13595</v>
      </c>
    </row>
    <row r="6455" spans="16:16" ht="31.2" thickBot="1">
      <c r="P6455" s="129" t="s">
        <v>13596</v>
      </c>
    </row>
    <row r="6456" spans="16:16" ht="21" thickBot="1">
      <c r="P6456" s="129" t="s">
        <v>13597</v>
      </c>
    </row>
    <row r="6457" spans="16:16" ht="31.2" thickBot="1">
      <c r="P6457" s="129" t="s">
        <v>13598</v>
      </c>
    </row>
    <row r="6458" spans="16:16" ht="41.4" thickBot="1">
      <c r="P6458" s="129" t="s">
        <v>13599</v>
      </c>
    </row>
    <row r="6459" spans="16:16" ht="21" thickBot="1">
      <c r="P6459" s="129" t="s">
        <v>13600</v>
      </c>
    </row>
    <row r="6460" spans="16:16" ht="51.6" thickBot="1">
      <c r="P6460" s="129" t="s">
        <v>13601</v>
      </c>
    </row>
    <row r="6461" spans="16:16" ht="31.2" thickBot="1">
      <c r="P6461" s="129" t="s">
        <v>13602</v>
      </c>
    </row>
    <row r="6462" spans="16:16" ht="51.6" thickBot="1">
      <c r="P6462" s="129" t="s">
        <v>13603</v>
      </c>
    </row>
    <row r="6463" spans="16:16" ht="21" thickBot="1">
      <c r="P6463" s="129" t="s">
        <v>13604</v>
      </c>
    </row>
    <row r="6464" spans="16:16" ht="41.4" thickBot="1">
      <c r="P6464" s="129" t="s">
        <v>13605</v>
      </c>
    </row>
    <row r="6465" spans="16:16" ht="41.4" thickBot="1">
      <c r="P6465" s="129" t="s">
        <v>13606</v>
      </c>
    </row>
    <row r="6466" spans="16:16" ht="31.2" thickBot="1">
      <c r="P6466" s="129" t="s">
        <v>13607</v>
      </c>
    </row>
    <row r="6467" spans="16:16" ht="51.6" thickBot="1">
      <c r="P6467" s="129" t="s">
        <v>13608</v>
      </c>
    </row>
    <row r="6468" spans="16:16" ht="31.2" thickBot="1">
      <c r="P6468" s="129" t="s">
        <v>13609</v>
      </c>
    </row>
    <row r="6469" spans="16:16" ht="41.4" thickBot="1">
      <c r="P6469" s="129" t="s">
        <v>13610</v>
      </c>
    </row>
    <row r="6470" spans="16:16" ht="21" thickBot="1">
      <c r="P6470" s="129" t="s">
        <v>13611</v>
      </c>
    </row>
    <row r="6471" spans="16:16" ht="21" thickBot="1">
      <c r="P6471" s="129" t="s">
        <v>13612</v>
      </c>
    </row>
    <row r="6472" spans="16:16" ht="18.600000000000001" thickBot="1">
      <c r="P6472" s="129" t="s">
        <v>2173</v>
      </c>
    </row>
    <row r="6473" spans="16:16" ht="31.2" thickBot="1">
      <c r="P6473" s="129" t="s">
        <v>13613</v>
      </c>
    </row>
    <row r="6474" spans="16:16" ht="41.4" thickBot="1">
      <c r="P6474" s="129" t="s">
        <v>13614</v>
      </c>
    </row>
    <row r="6475" spans="16:16" ht="31.2" thickBot="1">
      <c r="P6475" s="129" t="s">
        <v>13615</v>
      </c>
    </row>
    <row r="6476" spans="16:16" ht="21" thickBot="1">
      <c r="P6476" s="129" t="s">
        <v>13616</v>
      </c>
    </row>
    <row r="6477" spans="16:16" ht="31.2" thickBot="1">
      <c r="P6477" s="129" t="s">
        <v>13617</v>
      </c>
    </row>
    <row r="6478" spans="16:16" ht="31.2" thickBot="1">
      <c r="P6478" s="129" t="s">
        <v>13618</v>
      </c>
    </row>
    <row r="6479" spans="16:16" ht="31.2" thickBot="1">
      <c r="P6479" s="129" t="s">
        <v>13619</v>
      </c>
    </row>
    <row r="6480" spans="16:16" ht="21" thickBot="1">
      <c r="P6480" s="129" t="s">
        <v>13620</v>
      </c>
    </row>
    <row r="6481" spans="16:16" ht="21" thickBot="1">
      <c r="P6481" s="129" t="s">
        <v>13621</v>
      </c>
    </row>
    <row r="6482" spans="16:16" ht="21" thickBot="1">
      <c r="P6482" s="129" t="s">
        <v>13622</v>
      </c>
    </row>
    <row r="6483" spans="16:16" ht="21" thickBot="1">
      <c r="P6483" s="129" t="s">
        <v>13623</v>
      </c>
    </row>
    <row r="6484" spans="16:16" ht="21" thickBot="1">
      <c r="P6484" s="129" t="s">
        <v>13624</v>
      </c>
    </row>
    <row r="6485" spans="16:16" ht="18.600000000000001" thickBot="1">
      <c r="P6485" s="129" t="s">
        <v>13625</v>
      </c>
    </row>
    <row r="6486" spans="16:16" ht="21" thickBot="1">
      <c r="P6486" s="129" t="s">
        <v>13626</v>
      </c>
    </row>
    <row r="6487" spans="16:16" ht="21" thickBot="1">
      <c r="P6487" s="129" t="s">
        <v>13627</v>
      </c>
    </row>
    <row r="6488" spans="16:16" ht="31.2" thickBot="1">
      <c r="P6488" s="129" t="s">
        <v>13628</v>
      </c>
    </row>
    <row r="6489" spans="16:16" ht="51.6" thickBot="1">
      <c r="P6489" s="129" t="s">
        <v>13629</v>
      </c>
    </row>
    <row r="6490" spans="16:16" ht="31.2" thickBot="1">
      <c r="P6490" s="129" t="s">
        <v>13630</v>
      </c>
    </row>
    <row r="6491" spans="16:16" ht="21" thickBot="1">
      <c r="P6491" s="129" t="s">
        <v>13631</v>
      </c>
    </row>
    <row r="6492" spans="16:16" ht="41.4" thickBot="1">
      <c r="P6492" s="129" t="s">
        <v>13632</v>
      </c>
    </row>
    <row r="6493" spans="16:16" ht="41.4" thickBot="1">
      <c r="P6493" s="129" t="s">
        <v>13633</v>
      </c>
    </row>
    <row r="6494" spans="16:16" ht="41.4" thickBot="1">
      <c r="P6494" s="129" t="s">
        <v>13634</v>
      </c>
    </row>
    <row r="6495" spans="16:16" ht="21" thickBot="1">
      <c r="P6495" s="129" t="s">
        <v>13635</v>
      </c>
    </row>
    <row r="6496" spans="16:16" ht="21" thickBot="1">
      <c r="P6496" s="129" t="s">
        <v>13636</v>
      </c>
    </row>
    <row r="6497" spans="16:16" ht="21" thickBot="1">
      <c r="P6497" s="129" t="s">
        <v>13637</v>
      </c>
    </row>
    <row r="6498" spans="16:16" ht="21" thickBot="1">
      <c r="P6498" s="129" t="s">
        <v>13638</v>
      </c>
    </row>
    <row r="6499" spans="16:16" ht="41.4" thickBot="1">
      <c r="P6499" s="129" t="s">
        <v>13639</v>
      </c>
    </row>
    <row r="6500" spans="16:16" ht="41.4" thickBot="1">
      <c r="P6500" s="129" t="s">
        <v>13640</v>
      </c>
    </row>
    <row r="6501" spans="16:16" ht="21" thickBot="1">
      <c r="P6501" s="129" t="s">
        <v>13334</v>
      </c>
    </row>
    <row r="6502" spans="16:16" ht="18.600000000000001" thickBot="1">
      <c r="P6502" s="129" t="s">
        <v>13641</v>
      </c>
    </row>
    <row r="6503" spans="16:16" ht="18.600000000000001" thickBot="1">
      <c r="P6503" s="129" t="s">
        <v>2173</v>
      </c>
    </row>
    <row r="6504" spans="16:16" ht="18.600000000000001" thickBot="1">
      <c r="P6504" s="129" t="s">
        <v>2173</v>
      </c>
    </row>
    <row r="6505" spans="16:16" ht="21" thickBot="1">
      <c r="P6505" s="129" t="s">
        <v>13334</v>
      </c>
    </row>
    <row r="6506" spans="16:16" ht="21" thickBot="1">
      <c r="P6506" s="129" t="s">
        <v>12997</v>
      </c>
    </row>
    <row r="6507" spans="16:16" ht="18.600000000000001" thickBot="1">
      <c r="P6507" s="129" t="s">
        <v>2173</v>
      </c>
    </row>
    <row r="6508" spans="16:16" ht="18.600000000000001" thickBot="1">
      <c r="P6508" s="129" t="s">
        <v>2173</v>
      </c>
    </row>
    <row r="6509" spans="16:16" ht="18.600000000000001" thickBot="1">
      <c r="P6509" s="129" t="s">
        <v>2173</v>
      </c>
    </row>
    <row r="6510" spans="16:16" ht="18.600000000000001" thickBot="1">
      <c r="P6510" s="129" t="s">
        <v>2173</v>
      </c>
    </row>
    <row r="6511" spans="16:16" ht="21" thickBot="1">
      <c r="P6511" s="129" t="s">
        <v>12993</v>
      </c>
    </row>
    <row r="6512" spans="16:16" ht="18.600000000000001" thickBot="1">
      <c r="P6512" s="129" t="s">
        <v>2173</v>
      </c>
    </row>
    <row r="6513" spans="16:16" ht="18.600000000000001" thickBot="1">
      <c r="P6513" s="129" t="s">
        <v>2173</v>
      </c>
    </row>
    <row r="6514" spans="16:16" ht="18.600000000000001" thickBot="1">
      <c r="P6514" s="129" t="s">
        <v>2173</v>
      </c>
    </row>
    <row r="6515" spans="16:16" ht="41.4" thickBot="1">
      <c r="P6515" s="129" t="s">
        <v>13642</v>
      </c>
    </row>
    <row r="6516" spans="16:16" ht="31.2" thickBot="1">
      <c r="P6516" s="129" t="s">
        <v>13643</v>
      </c>
    </row>
    <row r="6517" spans="16:16" ht="31.2" thickBot="1">
      <c r="P6517" s="129" t="s">
        <v>13644</v>
      </c>
    </row>
    <row r="6518" spans="16:16" ht="31.2" thickBot="1">
      <c r="P6518" s="129" t="s">
        <v>13645</v>
      </c>
    </row>
    <row r="6519" spans="16:16" ht="31.2" thickBot="1">
      <c r="P6519" s="129" t="s">
        <v>13646</v>
      </c>
    </row>
    <row r="6520" spans="16:16" ht="31.2" thickBot="1">
      <c r="P6520" s="129" t="s">
        <v>13647</v>
      </c>
    </row>
    <row r="6521" spans="16:16" ht="31.2" thickBot="1">
      <c r="P6521" s="129" t="s">
        <v>13648</v>
      </c>
    </row>
    <row r="6522" spans="16:16" ht="41.4" thickBot="1">
      <c r="P6522" s="129" t="s">
        <v>13649</v>
      </c>
    </row>
    <row r="6523" spans="16:16" ht="31.2" thickBot="1">
      <c r="P6523" s="129" t="s">
        <v>13650</v>
      </c>
    </row>
    <row r="6524" spans="16:16" ht="31.2" thickBot="1">
      <c r="P6524" s="129" t="s">
        <v>13651</v>
      </c>
    </row>
    <row r="6525" spans="16:16" ht="41.4" thickBot="1">
      <c r="P6525" s="129" t="s">
        <v>13652</v>
      </c>
    </row>
    <row r="6526" spans="16:16" ht="41.4" thickBot="1">
      <c r="P6526" s="129" t="s">
        <v>10522</v>
      </c>
    </row>
    <row r="6527" spans="16:16" ht="41.4" thickBot="1">
      <c r="P6527" s="129" t="s">
        <v>13653</v>
      </c>
    </row>
    <row r="6528" spans="16:16" ht="41.4" thickBot="1">
      <c r="P6528" s="129" t="s">
        <v>13654</v>
      </c>
    </row>
    <row r="6529" spans="16:16" ht="61.8" thickBot="1">
      <c r="P6529" s="129" t="s">
        <v>13655</v>
      </c>
    </row>
    <row r="6530" spans="16:16" ht="51.6" thickBot="1">
      <c r="P6530" s="129" t="s">
        <v>10526</v>
      </c>
    </row>
    <row r="6531" spans="16:16" ht="31.2" thickBot="1">
      <c r="P6531" s="129" t="s">
        <v>13656</v>
      </c>
    </row>
    <row r="6532" spans="16:16" ht="31.2" thickBot="1">
      <c r="P6532" s="129" t="s">
        <v>13657</v>
      </c>
    </row>
    <row r="6533" spans="16:16" ht="31.2" thickBot="1">
      <c r="P6533" s="129" t="s">
        <v>10524</v>
      </c>
    </row>
    <row r="6534" spans="16:16" ht="31.2" thickBot="1">
      <c r="P6534" s="129" t="s">
        <v>13658</v>
      </c>
    </row>
    <row r="6535" spans="16:16" ht="31.2" thickBot="1">
      <c r="P6535" s="129" t="s">
        <v>10525</v>
      </c>
    </row>
    <row r="6536" spans="16:16" ht="31.2" thickBot="1">
      <c r="P6536" s="129" t="s">
        <v>13659</v>
      </c>
    </row>
    <row r="6537" spans="16:16" ht="31.2" thickBot="1">
      <c r="P6537" s="129" t="s">
        <v>13660</v>
      </c>
    </row>
    <row r="6538" spans="16:16" ht="31.2" thickBot="1">
      <c r="P6538" s="129" t="s">
        <v>13661</v>
      </c>
    </row>
    <row r="6539" spans="16:16" ht="31.2" thickBot="1">
      <c r="P6539" s="129" t="s">
        <v>13662</v>
      </c>
    </row>
    <row r="6540" spans="16:16" ht="31.2" thickBot="1">
      <c r="P6540" s="129" t="s">
        <v>13663</v>
      </c>
    </row>
    <row r="6541" spans="16:16" ht="31.2" thickBot="1">
      <c r="P6541" s="129" t="s">
        <v>10523</v>
      </c>
    </row>
    <row r="6542" spans="16:16" ht="31.2" thickBot="1">
      <c r="P6542" s="129" t="s">
        <v>13664</v>
      </c>
    </row>
    <row r="6543" spans="16:16" ht="41.4" thickBot="1">
      <c r="P6543" s="129" t="s">
        <v>13665</v>
      </c>
    </row>
    <row r="6544" spans="16:16" ht="41.4" thickBot="1">
      <c r="P6544" s="129" t="s">
        <v>13666</v>
      </c>
    </row>
    <row r="6545" spans="16:16" ht="31.2" thickBot="1">
      <c r="P6545" s="129" t="s">
        <v>10527</v>
      </c>
    </row>
    <row r="6546" spans="16:16" ht="51.6" thickBot="1">
      <c r="P6546" s="129" t="s">
        <v>13667</v>
      </c>
    </row>
    <row r="6547" spans="16:16" ht="31.2" thickBot="1">
      <c r="P6547" s="129" t="s">
        <v>13668</v>
      </c>
    </row>
    <row r="6548" spans="16:16" ht="51.6" thickBot="1">
      <c r="P6548" s="129" t="s">
        <v>13669</v>
      </c>
    </row>
    <row r="6549" spans="16:16" ht="41.4" thickBot="1">
      <c r="P6549" s="129" t="s">
        <v>13670</v>
      </c>
    </row>
    <row r="6550" spans="16:16" ht="41.4" thickBot="1">
      <c r="P6550" s="129" t="s">
        <v>13671</v>
      </c>
    </row>
    <row r="6551" spans="16:16" ht="31.2" thickBot="1">
      <c r="P6551" s="129" t="s">
        <v>2175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V30"/>
  <sheetViews>
    <sheetView topLeftCell="A22" workbookViewId="0">
      <selection activeCell="B29" sqref="B29"/>
    </sheetView>
  </sheetViews>
  <sheetFormatPr defaultRowHeight="18"/>
  <sheetData>
    <row r="1" spans="1:22">
      <c r="A1">
        <f ca="1">calc!H1</f>
        <v>0</v>
      </c>
      <c r="B1" t="s">
        <v>2016</v>
      </c>
      <c r="D1" t="s">
        <v>169</v>
      </c>
      <c r="E1" t="s">
        <v>173</v>
      </c>
      <c r="F1" t="s">
        <v>177</v>
      </c>
      <c r="G1" t="s">
        <v>182</v>
      </c>
      <c r="H1" t="s">
        <v>186</v>
      </c>
      <c r="I1" t="s">
        <v>191</v>
      </c>
      <c r="J1" t="s">
        <v>195</v>
      </c>
      <c r="K1" t="s">
        <v>199</v>
      </c>
      <c r="L1" t="s">
        <v>203</v>
      </c>
      <c r="M1" t="s">
        <v>206</v>
      </c>
      <c r="N1" t="s">
        <v>210</v>
      </c>
      <c r="O1" t="s">
        <v>213</v>
      </c>
      <c r="P1" t="s">
        <v>217</v>
      </c>
      <c r="Q1" t="s">
        <v>220</v>
      </c>
      <c r="R1" t="s">
        <v>224</v>
      </c>
      <c r="S1" t="s">
        <v>3</v>
      </c>
      <c r="T1" t="s">
        <v>14</v>
      </c>
      <c r="U1" t="s">
        <v>2017</v>
      </c>
      <c r="V1" t="s">
        <v>2018</v>
      </c>
    </row>
    <row r="2" spans="1:22">
      <c r="A2" s="1" t="s">
        <v>2019</v>
      </c>
      <c r="D2">
        <f ca="1">listS!AD2</f>
        <v>0</v>
      </c>
      <c r="E2">
        <f ca="1">listS!AD3</f>
        <v>0</v>
      </c>
      <c r="F2" t="e">
        <f ca="1">calc!L12+listS!AD4</f>
        <v>#VALUE!</v>
      </c>
      <c r="G2">
        <f ca="1">listS!AD5</f>
        <v>0</v>
      </c>
      <c r="H2">
        <f>calc!U2</f>
        <v>0</v>
      </c>
      <c r="I2">
        <f ca="1">listS!AD7</f>
        <v>0</v>
      </c>
      <c r="J2">
        <f ca="1">listS!AD8</f>
        <v>0</v>
      </c>
      <c r="K2">
        <f ca="1">listS!AD9</f>
        <v>0</v>
      </c>
      <c r="L2">
        <f ca="1">listS!AD10</f>
        <v>0</v>
      </c>
      <c r="M2">
        <f>calc!S29*listS!AD20</f>
        <v>0</v>
      </c>
      <c r="N2">
        <f>calc!Z1*listS!AD21</f>
        <v>0</v>
      </c>
      <c r="O2">
        <f>calc!V2</f>
        <v>2.5533597182473917</v>
      </c>
      <c r="P2">
        <f ca="1">listS!AD14</f>
        <v>0</v>
      </c>
      <c r="Q2">
        <f>select!C106</f>
        <v>0</v>
      </c>
      <c r="R2">
        <f ca="1">listS!AD16</f>
        <v>0</v>
      </c>
      <c r="S2">
        <f ca="1">calc!J12</f>
        <v>0</v>
      </c>
      <c r="T2">
        <f ca="1">calc!J24</f>
        <v>0</v>
      </c>
      <c r="U2" t="e">
        <f ca="1">SUM(D2:T2)</f>
        <v>#VALUE!</v>
      </c>
      <c r="V2">
        <f>calc!AP3</f>
        <v>0</v>
      </c>
    </row>
    <row r="3" spans="1:22">
      <c r="B3" t="s">
        <v>2020</v>
      </c>
      <c r="D3" t="s">
        <v>169</v>
      </c>
      <c r="E3" t="s">
        <v>173</v>
      </c>
      <c r="F3" t="s">
        <v>177</v>
      </c>
      <c r="G3" t="s">
        <v>182</v>
      </c>
      <c r="H3" t="s">
        <v>186</v>
      </c>
      <c r="I3" t="s">
        <v>191</v>
      </c>
      <c r="J3" t="s">
        <v>195</v>
      </c>
      <c r="K3" t="s">
        <v>199</v>
      </c>
      <c r="L3" t="s">
        <v>203</v>
      </c>
      <c r="M3" t="s">
        <v>206</v>
      </c>
      <c r="N3" t="s">
        <v>210</v>
      </c>
      <c r="O3" t="s">
        <v>213</v>
      </c>
      <c r="P3" t="s">
        <v>217</v>
      </c>
      <c r="Q3" t="s">
        <v>220</v>
      </c>
      <c r="R3" t="s">
        <v>224</v>
      </c>
      <c r="S3" t="s">
        <v>3</v>
      </c>
      <c r="T3" t="s">
        <v>14</v>
      </c>
      <c r="U3" t="s">
        <v>2017</v>
      </c>
      <c r="V3" t="s">
        <v>2018</v>
      </c>
    </row>
    <row r="4" spans="1:22">
      <c r="D4">
        <v>72.813089774001554</v>
      </c>
      <c r="E4">
        <v>31.30499745062188</v>
      </c>
      <c r="F4">
        <v>8.5761404334841203</v>
      </c>
      <c r="G4">
        <v>7.7877236628199764</v>
      </c>
      <c r="H4">
        <v>20.350000000000001</v>
      </c>
      <c r="I4">
        <v>9.4900193409600231</v>
      </c>
      <c r="J4">
        <v>5.009808634652769</v>
      </c>
      <c r="K4">
        <v>0</v>
      </c>
      <c r="L4">
        <v>16.727426566258639</v>
      </c>
      <c r="M4">
        <v>2.3134999999999999</v>
      </c>
      <c r="N4">
        <v>0</v>
      </c>
      <c r="O4">
        <v>9.5</v>
      </c>
      <c r="P4">
        <v>0</v>
      </c>
      <c r="Q4">
        <v>0</v>
      </c>
      <c r="R4">
        <v>5.1467925179688576</v>
      </c>
      <c r="S4">
        <v>123.90662</v>
      </c>
      <c r="T4">
        <v>108.80793</v>
      </c>
      <c r="U4">
        <v>421.73404838076777</v>
      </c>
      <c r="V4">
        <v>381.38685729207469</v>
      </c>
    </row>
    <row r="5" spans="1:22">
      <c r="B5" t="s">
        <v>2021</v>
      </c>
      <c r="E5" t="s">
        <v>2020</v>
      </c>
    </row>
    <row r="6" spans="1:22">
      <c r="B6" t="e">
        <f>#REF!</f>
        <v>#REF!</v>
      </c>
      <c r="C6" t="e">
        <f>#REF!</f>
        <v>#REF!</v>
      </c>
      <c r="E6" s="42" t="s">
        <v>76</v>
      </c>
      <c r="F6" s="42">
        <v>57.352213306293621</v>
      </c>
      <c r="J6" t="s">
        <v>2021</v>
      </c>
      <c r="L6" s="42" t="s">
        <v>2022</v>
      </c>
    </row>
    <row r="7" spans="1:22">
      <c r="B7" t="e">
        <f>#REF!</f>
        <v>#REF!</v>
      </c>
      <c r="C7" t="e">
        <f>#REF!</f>
        <v>#REF!</v>
      </c>
      <c r="E7" s="42" t="s">
        <v>55</v>
      </c>
      <c r="F7" s="42">
        <v>31.30499745062188</v>
      </c>
      <c r="J7">
        <f ca="1">calc!J27</f>
        <v>0</v>
      </c>
      <c r="L7" s="42">
        <v>0.61953310000000006</v>
      </c>
    </row>
    <row r="8" spans="1:22">
      <c r="B8" t="e">
        <f>#REF!</f>
        <v>#REF!</v>
      </c>
      <c r="C8" t="e">
        <f>#REF!</f>
        <v>#REF!</v>
      </c>
      <c r="E8" s="42" t="s">
        <v>64</v>
      </c>
      <c r="F8" s="42">
        <v>16.727426566258639</v>
      </c>
      <c r="J8">
        <f ca="1">calc!J28</f>
        <v>0</v>
      </c>
      <c r="L8" s="42">
        <v>1.1635727499999999</v>
      </c>
    </row>
    <row r="9" spans="1:22">
      <c r="B9" t="e">
        <f>#REF!</f>
        <v>#REF!</v>
      </c>
      <c r="C9" t="e">
        <f>#REF!</f>
        <v>#REF!</v>
      </c>
      <c r="E9" s="42" t="s">
        <v>51</v>
      </c>
      <c r="F9" s="42">
        <v>15.42894111569421</v>
      </c>
    </row>
    <row r="10" spans="1:22">
      <c r="B10" t="e">
        <f>#REF!</f>
        <v>#REF!</v>
      </c>
      <c r="C10" t="e">
        <f>#REF!</f>
        <v>#REF!</v>
      </c>
      <c r="E10" s="42" t="s">
        <v>67</v>
      </c>
      <c r="F10" s="42">
        <v>9.4900193409600231</v>
      </c>
    </row>
    <row r="12" spans="1:22">
      <c r="B12" t="s">
        <v>2021</v>
      </c>
      <c r="F12" t="s">
        <v>2022</v>
      </c>
    </row>
    <row r="13" spans="1:22">
      <c r="C13" t="str">
        <f>calc!AP1</f>
        <v>貢献</v>
      </c>
      <c r="D13" t="str">
        <f>calc!AQ1</f>
        <v>負荷</v>
      </c>
      <c r="F13" s="42"/>
      <c r="G13" s="42" t="s">
        <v>2023</v>
      </c>
      <c r="H13" s="42" t="s">
        <v>2024</v>
      </c>
    </row>
    <row r="14" spans="1:22">
      <c r="B14" t="str">
        <f>calc!AO2</f>
        <v>再生製品</v>
      </c>
      <c r="C14">
        <f>listS!V3001</f>
        <v>126.27134847870789</v>
      </c>
      <c r="D14">
        <v>0</v>
      </c>
      <c r="F14" s="42" t="s">
        <v>2025</v>
      </c>
      <c r="G14" s="42">
        <v>126.27134847870791</v>
      </c>
      <c r="H14" s="42"/>
    </row>
    <row r="15" spans="1:22">
      <c r="B15" t="str">
        <f>calc!AO3</f>
        <v>再生素材</v>
      </c>
      <c r="C15">
        <f>calc!AP3</f>
        <v>0</v>
      </c>
      <c r="D15">
        <f>calc!AQ3</f>
        <v>0</v>
      </c>
      <c r="F15" s="42" t="s">
        <v>2026</v>
      </c>
      <c r="G15" s="42">
        <v>381.38685729207469</v>
      </c>
      <c r="H15" s="42">
        <v>0</v>
      </c>
    </row>
    <row r="16" spans="1:22">
      <c r="B16" t="str">
        <f>calc!AO4</f>
        <v>scope1</v>
      </c>
      <c r="C16">
        <f>calc!AP4</f>
        <v>0</v>
      </c>
      <c r="D16">
        <f ca="1">calc!AQ4</f>
        <v>0</v>
      </c>
      <c r="F16" s="42" t="s">
        <v>3</v>
      </c>
      <c r="G16" s="42">
        <v>0</v>
      </c>
      <c r="H16" s="42">
        <v>123.90662</v>
      </c>
    </row>
    <row r="17" spans="2:8">
      <c r="B17" t="str">
        <f>calc!AO5</f>
        <v>scope2</v>
      </c>
      <c r="C17">
        <f>calc!AP5</f>
        <v>0</v>
      </c>
      <c r="D17">
        <f ca="1">calc!AQ5</f>
        <v>0</v>
      </c>
      <c r="F17" s="42" t="s">
        <v>14</v>
      </c>
      <c r="G17" s="42">
        <v>0</v>
      </c>
      <c r="H17" s="42">
        <v>108.80793</v>
      </c>
    </row>
    <row r="18" spans="2:8">
      <c r="B18" t="str">
        <f>calc!AO6</f>
        <v>scope3</v>
      </c>
      <c r="C18">
        <f>calc!AP6</f>
        <v>0</v>
      </c>
      <c r="D18" t="e">
        <f>calc!AQ6</f>
        <v>#REF!</v>
      </c>
      <c r="F18" s="42" t="s">
        <v>28</v>
      </c>
      <c r="G18" s="42">
        <v>0</v>
      </c>
      <c r="H18" s="42">
        <v>179.5194983807678</v>
      </c>
    </row>
    <row r="21" spans="2:8">
      <c r="B21" t="s">
        <v>2027</v>
      </c>
      <c r="F21" t="str">
        <f>select!G93</f>
        <v>material</v>
      </c>
    </row>
    <row r="22" spans="2:8">
      <c r="B22" t="s">
        <v>2028</v>
      </c>
      <c r="F22" t="str">
        <f>select!G93</f>
        <v>material</v>
      </c>
      <c r="G22" t="str">
        <f>IF(F22="素材",B23,IF(F22="部品",B24,B26))</f>
        <v>代表製品年間エネルギー消費</v>
      </c>
    </row>
    <row r="23" spans="2:8">
      <c r="B23" t="s">
        <v>2029</v>
      </c>
      <c r="G23" t="str">
        <f>IF(F23="製品",B22,IF(F23="部品",B25,IF(F23="サービス",B21,B27)))</f>
        <v>対象素材加工産業での排出</v>
      </c>
    </row>
    <row r="24" spans="2:8">
      <c r="B24" t="s">
        <v>2030</v>
      </c>
    </row>
    <row r="25" spans="2:8">
      <c r="B25" t="s">
        <v>2031</v>
      </c>
    </row>
    <row r="26" spans="2:8">
      <c r="B26" t="s">
        <v>2032</v>
      </c>
    </row>
    <row r="27" spans="2:8">
      <c r="B27" t="s">
        <v>2033</v>
      </c>
    </row>
    <row r="29" spans="2:8" ht="22.2">
      <c r="B29" s="146" t="s">
        <v>2178</v>
      </c>
    </row>
    <row r="30" spans="2:8" ht="24">
      <c r="B30" s="147" t="s">
        <v>2179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B1:AR928"/>
  <sheetViews>
    <sheetView zoomScale="62" zoomScaleNormal="62" workbookViewId="0">
      <selection activeCell="H3" sqref="H3"/>
    </sheetView>
  </sheetViews>
  <sheetFormatPr defaultColWidth="8.59765625" defaultRowHeight="18"/>
  <cols>
    <col min="2" max="2" width="21.09765625" style="83" customWidth="1"/>
    <col min="17" max="17" width="14.59765625" style="83" customWidth="1"/>
    <col min="31" max="31" width="26.09765625" style="83" customWidth="1"/>
    <col min="36" max="36" width="16.59765625" style="83" customWidth="1"/>
  </cols>
  <sheetData>
    <row r="1" spans="2:44">
      <c r="D1" t="str">
        <f>LEFT(pwdLCA!A2,12)</f>
        <v>AdTeHDuGiN@M</v>
      </c>
      <c r="H1">
        <f ca="1">IF(select!D2=calc!D1,1,0)*I1</f>
        <v>0</v>
      </c>
      <c r="I1">
        <f ca="1">pwdLCA!I1</f>
        <v>0</v>
      </c>
      <c r="R1" t="s">
        <v>2034</v>
      </c>
      <c r="S1" t="s">
        <v>2035</v>
      </c>
      <c r="U1" t="s">
        <v>2034</v>
      </c>
      <c r="V1" t="s">
        <v>2035</v>
      </c>
      <c r="Y1" t="s">
        <v>2036</v>
      </c>
      <c r="Z1" s="46">
        <f>Z9+Z14</f>
        <v>18.122688</v>
      </c>
      <c r="AM1">
        <f>SUM(AM2:AM20)</f>
        <v>0</v>
      </c>
      <c r="AP1" t="s">
        <v>2023</v>
      </c>
      <c r="AQ1" t="s">
        <v>2024</v>
      </c>
    </row>
    <row r="2" spans="2:44">
      <c r="E2" t="s">
        <v>2037</v>
      </c>
      <c r="L2" t="s">
        <v>2038</v>
      </c>
      <c r="Q2" t="s">
        <v>2039</v>
      </c>
      <c r="R2">
        <f>SUM(R3:R26)</f>
        <v>0</v>
      </c>
      <c r="S2">
        <f>SUM(S3:S26)</f>
        <v>9.5</v>
      </c>
      <c r="U2" s="14">
        <f>SUM(U3:U26)</f>
        <v>0</v>
      </c>
      <c r="V2" s="45">
        <f>SUM(V3:V26)</f>
        <v>2.5533597182473917</v>
      </c>
      <c r="W2">
        <f>select!J92</f>
        <v>5</v>
      </c>
      <c r="X2" t="s">
        <v>2040</v>
      </c>
      <c r="AI2">
        <v>1</v>
      </c>
      <c r="AJ2" t="str">
        <f>IFERROR(VLOOKUP(select!$C170,calc!$AE$3:$AG$19,1,0),"")</f>
        <v/>
      </c>
      <c r="AK2" t="str">
        <f>IFERROR(VLOOKUP(select!$C170,calc!$AE$3:$AG$19,2,0),"")</f>
        <v/>
      </c>
      <c r="AL2" t="str">
        <f>IFERROR(VLOOKUP(select!$C170,calc!$AE$3:$AG$19,3,0),"")</f>
        <v/>
      </c>
      <c r="AM2">
        <f>IFERROR(AK2*select!D170,0)</f>
        <v>0</v>
      </c>
      <c r="AO2" t="s">
        <v>2041</v>
      </c>
      <c r="AP2">
        <f>listS!V3001</f>
        <v>126.27134847870789</v>
      </c>
    </row>
    <row r="3" spans="2:44">
      <c r="B3" s="10" t="s">
        <v>167</v>
      </c>
      <c r="C3" s="10">
        <v>2.61</v>
      </c>
      <c r="D3" s="10" t="s">
        <v>83</v>
      </c>
      <c r="E3">
        <v>9.1743328479999484E-2</v>
      </c>
      <c r="F3">
        <v>1</v>
      </c>
      <c r="G3" t="str">
        <f>IFERROR(VLOOKUP(select!C7,calc!B$3:D$29,2,FALSE),"")</f>
        <v/>
      </c>
      <c r="H3" t="str">
        <f>IFERROR(VLOOKUP(select!C7,calc!B$3:D$29,3,FALSE),"")</f>
        <v/>
      </c>
      <c r="I3">
        <f>IFERROR(G3*select!D7,0)</f>
        <v>0</v>
      </c>
      <c r="J3">
        <f t="shared" ref="J3:J10" ca="1" si="0">I3*$H$1</f>
        <v>0</v>
      </c>
      <c r="K3" t="str">
        <f>IFERROR(VLOOKUP(select!C7,calc!B$3:D$29,1,FALSE),"")</f>
        <v/>
      </c>
      <c r="L3" t="e">
        <f>IFERROR(VLOOKUP(select!C7,calc!B$3:E$29,4,FALSE),"")*G3</f>
        <v>#VALUE!</v>
      </c>
      <c r="N3" s="174" t="s">
        <v>1299</v>
      </c>
      <c r="O3" s="175"/>
      <c r="P3" s="175"/>
      <c r="Q3" s="120">
        <v>4.5267875816745511E-2</v>
      </c>
      <c r="R3">
        <f>IFERROR(VLOOKUP(N3,select!$C$93:$D$103,2,0),0)</f>
        <v>0</v>
      </c>
      <c r="U3">
        <f t="shared" ref="U3:U26" si="1">R3*Q3</f>
        <v>0</v>
      </c>
      <c r="V3">
        <f t="shared" ref="V3:V26" si="2">S3*Q3</f>
        <v>0</v>
      </c>
      <c r="Y3" t="s">
        <v>2042</v>
      </c>
      <c r="Z3">
        <f>select!D30</f>
        <v>200</v>
      </c>
      <c r="AA3" t="s">
        <v>2043</v>
      </c>
      <c r="AE3" t="s">
        <v>2044</v>
      </c>
      <c r="AF3">
        <v>1.155</v>
      </c>
      <c r="AG3" t="s">
        <v>83</v>
      </c>
      <c r="AI3">
        <v>2</v>
      </c>
      <c r="AJ3" t="str">
        <f>IFERROR(VLOOKUP(select!$C171,calc!$AE$3:$AG$19,1,0),"")</f>
        <v/>
      </c>
      <c r="AK3" t="str">
        <f>IFERROR(VLOOKUP(select!$C171,calc!$AE$3:$AG$19,2,0),"")</f>
        <v/>
      </c>
      <c r="AL3" t="str">
        <f>IFERROR(VLOOKUP(select!$C171,calc!$AE$3:$AG$19,3,0),"")</f>
        <v/>
      </c>
      <c r="AM3">
        <f>IFERROR(AK3*select!D171,0)</f>
        <v>0</v>
      </c>
      <c r="AO3" t="s">
        <v>2045</v>
      </c>
      <c r="AP3">
        <f>AM1</f>
        <v>0</v>
      </c>
    </row>
    <row r="4" spans="2:44">
      <c r="B4" s="10" t="s">
        <v>171</v>
      </c>
      <c r="C4" s="10">
        <v>2.33</v>
      </c>
      <c r="D4" s="10" t="s">
        <v>83</v>
      </c>
      <c r="E4">
        <f>E3</f>
        <v>9.1743328479999484E-2</v>
      </c>
      <c r="F4">
        <v>2</v>
      </c>
      <c r="G4" t="str">
        <f>IFERROR(VLOOKUP(select!C8,calc!B$3:D$29,2,FALSE),"")</f>
        <v/>
      </c>
      <c r="H4" t="str">
        <f>IFERROR(VLOOKUP(select!C8,calc!B$3:D$29,3,FALSE),"")</f>
        <v/>
      </c>
      <c r="I4">
        <f>IFERROR(G4*select!D8,0)</f>
        <v>0</v>
      </c>
      <c r="J4">
        <f t="shared" ca="1" si="0"/>
        <v>0</v>
      </c>
      <c r="K4" t="str">
        <f>IFERROR(VLOOKUP(select!C8,calc!B$3:D$29,1,FALSE),"")</f>
        <v/>
      </c>
      <c r="L4" t="e">
        <f>IFERROR(VLOOKUP(select!C8,calc!B$3:E$29,4,FALSE),"")*G4</f>
        <v>#VALUE!</v>
      </c>
      <c r="N4" s="172" t="s">
        <v>1303</v>
      </c>
      <c r="O4" s="173"/>
      <c r="P4" s="173"/>
      <c r="Q4" s="121">
        <v>0.21614320187889369</v>
      </c>
      <c r="R4">
        <f>IFERROR(VLOOKUP(N4,select!$C$93:$D$103,2,0),0)</f>
        <v>0</v>
      </c>
      <c r="U4">
        <f t="shared" si="1"/>
        <v>0</v>
      </c>
      <c r="V4">
        <f t="shared" si="2"/>
        <v>0</v>
      </c>
      <c r="Y4" t="s">
        <v>2046</v>
      </c>
      <c r="Z4">
        <f>select!H96</f>
        <v>5</v>
      </c>
      <c r="AA4" t="s">
        <v>2047</v>
      </c>
      <c r="AE4" t="s">
        <v>2048</v>
      </c>
      <c r="AF4">
        <v>8.4000000000000005E-2</v>
      </c>
      <c r="AG4" t="s">
        <v>83</v>
      </c>
      <c r="AI4">
        <v>3</v>
      </c>
      <c r="AJ4" t="str">
        <f>IFERROR(VLOOKUP(select!$C172,calc!$AE$3:$AG$19,1,0),"")</f>
        <v/>
      </c>
      <c r="AK4" t="str">
        <f>IFERROR(VLOOKUP(select!$C172,calc!$AE$3:$AG$19,2,0),"")</f>
        <v/>
      </c>
      <c r="AL4" t="str">
        <f>IFERROR(VLOOKUP(select!$C172,calc!$AE$3:$AG$19,3,0),"")</f>
        <v/>
      </c>
      <c r="AM4">
        <f>IFERROR(AK4*select!D172,0)</f>
        <v>0</v>
      </c>
      <c r="AO4" t="s">
        <v>3</v>
      </c>
      <c r="AQ4">
        <f ca="1">J12</f>
        <v>0</v>
      </c>
    </row>
    <row r="5" spans="2:44">
      <c r="B5" s="10" t="s">
        <v>175</v>
      </c>
      <c r="C5" s="10">
        <v>2.52</v>
      </c>
      <c r="D5" s="10" t="s">
        <v>83</v>
      </c>
      <c r="E5">
        <f>E3</f>
        <v>9.1743328479999484E-2</v>
      </c>
      <c r="F5">
        <v>3</v>
      </c>
      <c r="G5" t="str">
        <f>IFERROR(VLOOKUP(select!C9,calc!B$3:D$29,2,FALSE),"")</f>
        <v/>
      </c>
      <c r="H5" t="str">
        <f>IFERROR(VLOOKUP(select!C9,calc!B$3:D$29,3,FALSE),"")</f>
        <v/>
      </c>
      <c r="I5">
        <f>IFERROR(G5*select!D9,0)</f>
        <v>0</v>
      </c>
      <c r="J5">
        <f t="shared" ca="1" si="0"/>
        <v>0</v>
      </c>
      <c r="K5" t="str">
        <f>IFERROR(VLOOKUP(select!C9,calc!B$3:D$29,1,FALSE),"")</f>
        <v/>
      </c>
      <c r="L5" t="e">
        <f>IFERROR(VLOOKUP(select!C9,calc!B$3:E$29,4,FALSE),"")*G5</f>
        <v>#VALUE!</v>
      </c>
      <c r="N5" s="172" t="s">
        <v>1307</v>
      </c>
      <c r="O5" s="173"/>
      <c r="P5" s="173"/>
      <c r="Q5" s="121">
        <v>1.8153256357078731</v>
      </c>
      <c r="R5">
        <f>IFERROR(VLOOKUP(N5,select!$C$93:$D$103,2,0),0)</f>
        <v>0</v>
      </c>
      <c r="U5">
        <f t="shared" si="1"/>
        <v>0</v>
      </c>
      <c r="V5">
        <f t="shared" si="2"/>
        <v>0</v>
      </c>
      <c r="Y5" t="s">
        <v>2049</v>
      </c>
      <c r="Z5">
        <f>select!H97/100</f>
        <v>0.8</v>
      </c>
      <c r="AE5" t="s">
        <v>2050</v>
      </c>
      <c r="AF5">
        <v>1.75</v>
      </c>
      <c r="AG5" t="s">
        <v>83</v>
      </c>
      <c r="AI5">
        <v>4</v>
      </c>
      <c r="AJ5" t="str">
        <f>IFERROR(VLOOKUP(select!$C173,calc!$AE$3:$AG$19,1,0),"")</f>
        <v/>
      </c>
      <c r="AK5" t="str">
        <f>IFERROR(VLOOKUP(select!$C173,calc!$AE$3:$AG$19,2,0),"")</f>
        <v/>
      </c>
      <c r="AL5" t="str">
        <f>IFERROR(VLOOKUP(select!$C173,calc!$AE$3:$AG$19,3,0),"")</f>
        <v/>
      </c>
      <c r="AM5">
        <f>IFERROR(AK5*select!D173,0)</f>
        <v>0</v>
      </c>
      <c r="AO5" t="s">
        <v>14</v>
      </c>
      <c r="AQ5">
        <f ca="1">J24</f>
        <v>0</v>
      </c>
      <c r="AR5" t="s">
        <v>2051</v>
      </c>
    </row>
    <row r="6" spans="2:44">
      <c r="B6" s="10" t="s">
        <v>179</v>
      </c>
      <c r="C6" s="10">
        <v>3.17</v>
      </c>
      <c r="D6" s="10" t="s">
        <v>83</v>
      </c>
      <c r="E6">
        <f>E3</f>
        <v>9.1743328479999484E-2</v>
      </c>
      <c r="F6">
        <v>4</v>
      </c>
      <c r="G6" t="str">
        <f>IFERROR(VLOOKUP(select!C10,calc!B$3:D$29,2,FALSE),"")</f>
        <v/>
      </c>
      <c r="H6" t="str">
        <f>IFERROR(VLOOKUP(select!C10,calc!B$3:D$29,3,FALSE),"")</f>
        <v/>
      </c>
      <c r="I6">
        <f>IFERROR(G6*select!D10,0)</f>
        <v>0</v>
      </c>
      <c r="J6">
        <f t="shared" ca="1" si="0"/>
        <v>0</v>
      </c>
      <c r="K6" t="str">
        <f>IFERROR(VLOOKUP(select!C10,calc!B$3:D$29,1,FALSE),"")</f>
        <v/>
      </c>
      <c r="L6" t="e">
        <f>IFERROR(VLOOKUP(select!C10,calc!B$3:E$29,4,FALSE),"")*G6</f>
        <v>#VALUE!</v>
      </c>
      <c r="N6" s="172" t="s">
        <v>1311</v>
      </c>
      <c r="O6" s="173"/>
      <c r="P6" s="173"/>
      <c r="Q6" s="121">
        <v>6.2727938921401147E-2</v>
      </c>
      <c r="R6">
        <f>IFERROR(VLOOKUP(N6,select!$C$93:$D$103,2,0),0)</f>
        <v>0</v>
      </c>
      <c r="U6">
        <f t="shared" si="1"/>
        <v>0</v>
      </c>
      <c r="V6">
        <f t="shared" si="2"/>
        <v>0</v>
      </c>
      <c r="AE6" t="s">
        <v>2052</v>
      </c>
      <c r="AF6">
        <v>0.57650000000000001</v>
      </c>
      <c r="AG6" t="s">
        <v>83</v>
      </c>
      <c r="AI6">
        <v>5</v>
      </c>
      <c r="AJ6" t="str">
        <f>IFERROR(VLOOKUP(select!$C174,calc!$AE$3:$AG$19,1,0),"")</f>
        <v/>
      </c>
      <c r="AK6" t="str">
        <f>IFERROR(VLOOKUP(select!$C174,calc!$AE$3:$AG$19,2,0),"")</f>
        <v/>
      </c>
      <c r="AL6" t="str">
        <f>IFERROR(VLOOKUP(select!$C174,calc!$AE$3:$AG$19,3,0),"")</f>
        <v/>
      </c>
      <c r="AM6">
        <f>IFERROR(AK6*select!D174,0)</f>
        <v>0</v>
      </c>
      <c r="AO6" t="s">
        <v>28</v>
      </c>
      <c r="AQ6" t="e">
        <f>#REF!-#REF!-#REF!-#REF!</f>
        <v>#REF!</v>
      </c>
    </row>
    <row r="7" spans="2:44">
      <c r="B7" s="10" t="s">
        <v>184</v>
      </c>
      <c r="C7" s="10">
        <v>2.78</v>
      </c>
      <c r="D7" s="10" t="s">
        <v>83</v>
      </c>
      <c r="E7">
        <v>0.26384737965311189</v>
      </c>
      <c r="F7">
        <v>5</v>
      </c>
      <c r="G7" t="str">
        <f>IFERROR(VLOOKUP(select!C11,calc!B$3:D$29,2,FALSE),"")</f>
        <v/>
      </c>
      <c r="H7" t="str">
        <f>IFERROR(VLOOKUP(select!C11,calc!B$3:D$29,3,FALSE),"")</f>
        <v/>
      </c>
      <c r="I7">
        <f>IFERROR(G7*select!D11,0)</f>
        <v>0</v>
      </c>
      <c r="J7">
        <f t="shared" ca="1" si="0"/>
        <v>0</v>
      </c>
      <c r="K7" t="str">
        <f>IFERROR(VLOOKUP(select!C11,calc!B$3:D$29,1,FALSE),"")</f>
        <v/>
      </c>
      <c r="L7" t="e">
        <f>IFERROR(VLOOKUP(select!C11,calc!B$3:E$29,4,FALSE),"")*G7</f>
        <v>#VALUE!</v>
      </c>
      <c r="N7" s="172" t="s">
        <v>84</v>
      </c>
      <c r="O7" s="173"/>
      <c r="P7" s="173"/>
      <c r="Q7" s="121">
        <v>6.7133416071403162E-2</v>
      </c>
      <c r="R7">
        <f>IFERROR(VLOOKUP(N7,select!$C$93:$D$103,2,0),0)</f>
        <v>0</v>
      </c>
      <c r="U7">
        <f t="shared" si="1"/>
        <v>0</v>
      </c>
      <c r="V7">
        <f t="shared" si="2"/>
        <v>0</v>
      </c>
      <c r="Y7" t="s">
        <v>15</v>
      </c>
      <c r="Z7">
        <f>select!H98</f>
        <v>4</v>
      </c>
      <c r="AA7" t="s">
        <v>2053</v>
      </c>
      <c r="AE7" t="s">
        <v>2054</v>
      </c>
      <c r="AF7">
        <v>1.19</v>
      </c>
      <c r="AG7" t="s">
        <v>83</v>
      </c>
      <c r="AI7">
        <v>6</v>
      </c>
      <c r="AJ7" t="str">
        <f>IFERROR(VLOOKUP(select!$C175,calc!$AE$3:$AG$19,1,0),"")</f>
        <v/>
      </c>
      <c r="AK7" t="str">
        <f>IFERROR(VLOOKUP(select!$C175,calc!$AE$3:$AG$19,2,0),"")</f>
        <v/>
      </c>
      <c r="AL7" t="str">
        <f>IFERROR(VLOOKUP(select!$C175,calc!$AE$3:$AG$19,3,0),"")</f>
        <v/>
      </c>
      <c r="AM7">
        <f>IFERROR(AK7*select!D175,0)</f>
        <v>0</v>
      </c>
    </row>
    <row r="8" spans="2:44">
      <c r="B8" s="10" t="s">
        <v>188</v>
      </c>
      <c r="C8" s="10">
        <v>2.86</v>
      </c>
      <c r="D8" s="10" t="s">
        <v>83</v>
      </c>
      <c r="E8">
        <v>0.89520826497060124</v>
      </c>
      <c r="F8">
        <v>6</v>
      </c>
      <c r="G8" t="str">
        <f>IFERROR(VLOOKUP(select!C12,calc!B$3:D$29,2,FALSE),"")</f>
        <v/>
      </c>
      <c r="H8" t="str">
        <f>IFERROR(VLOOKUP(select!C12,calc!B$3:D$29,3,FALSE),"")</f>
        <v/>
      </c>
      <c r="I8">
        <f>IFERROR(G8*select!D12,0)</f>
        <v>0</v>
      </c>
      <c r="J8">
        <f t="shared" ca="1" si="0"/>
        <v>0</v>
      </c>
      <c r="K8" t="str">
        <f>IFERROR(VLOOKUP(select!C12,calc!B$3:D$29,1,FALSE),"")</f>
        <v/>
      </c>
      <c r="L8" t="e">
        <f>IFERROR(VLOOKUP(select!C12,calc!B$3:E$29,4,FALSE),"")*G8</f>
        <v>#VALUE!</v>
      </c>
      <c r="N8" s="172" t="s">
        <v>87</v>
      </c>
      <c r="O8" s="173"/>
      <c r="P8" s="173"/>
      <c r="Q8" s="121">
        <v>0.8214493427080044</v>
      </c>
      <c r="R8">
        <f>IFERROR(VLOOKUP(N8,select!$C$93:$D$103,2,0),0)</f>
        <v>0</v>
      </c>
      <c r="S8">
        <f>T8/100*W$2*$Z$3/100</f>
        <v>3</v>
      </c>
      <c r="T8">
        <f>select!J98</f>
        <v>30</v>
      </c>
      <c r="U8">
        <f t="shared" si="1"/>
        <v>0</v>
      </c>
      <c r="V8">
        <f t="shared" si="2"/>
        <v>2.4643480281240131</v>
      </c>
      <c r="Z8">
        <f>Z7*24*365*Z5</f>
        <v>28032</v>
      </c>
      <c r="AA8" t="s">
        <v>2055</v>
      </c>
      <c r="AE8" t="s">
        <v>2056</v>
      </c>
      <c r="AF8">
        <v>0.11600000000000001</v>
      </c>
      <c r="AG8" t="s">
        <v>83</v>
      </c>
      <c r="AI8">
        <v>7</v>
      </c>
      <c r="AJ8" t="str">
        <f>IFERROR(VLOOKUP(select!$C176,calc!$AE$3:$AG$19,1,0),"")</f>
        <v/>
      </c>
      <c r="AK8" t="str">
        <f>IFERROR(VLOOKUP(select!$C176,calc!$AE$3:$AG$19,2,0),"")</f>
        <v/>
      </c>
      <c r="AL8" t="str">
        <f>IFERROR(VLOOKUP(select!$C176,calc!$AE$3:$AG$19,3,0),"")</f>
        <v/>
      </c>
      <c r="AM8">
        <f>IFERROR(AK8*select!D176,0)</f>
        <v>0</v>
      </c>
    </row>
    <row r="9" spans="2:44">
      <c r="B9" s="10" t="s">
        <v>193</v>
      </c>
      <c r="C9" s="10">
        <v>3.12</v>
      </c>
      <c r="D9" s="10" t="s">
        <v>83</v>
      </c>
      <c r="F9">
        <v>7</v>
      </c>
      <c r="G9" t="str">
        <f>IFERROR(VLOOKUP(select!C13,calc!B$3:D$29,2,FALSE),"")</f>
        <v/>
      </c>
      <c r="H9" t="str">
        <f>IFERROR(VLOOKUP(select!C13,calc!B$3:D$29,3,FALSE),"")</f>
        <v/>
      </c>
      <c r="I9">
        <f>IFERROR(G9*select!D13,0)</f>
        <v>0</v>
      </c>
      <c r="J9">
        <f t="shared" ca="1" si="0"/>
        <v>0</v>
      </c>
      <c r="K9" t="str">
        <f>IFERROR(VLOOKUP(select!C13,calc!B$3:D$29,1,FALSE),"")</f>
        <v/>
      </c>
      <c r="L9" t="e">
        <f>IFERROR(VLOOKUP(select!C13,calc!B$3:E$29,4,FALSE),"")*G9</f>
        <v>#VALUE!</v>
      </c>
      <c r="N9" s="172" t="s">
        <v>1318</v>
      </c>
      <c r="O9" s="173"/>
      <c r="P9" s="173"/>
      <c r="Q9" s="121">
        <v>0.13172009364349141</v>
      </c>
      <c r="R9">
        <f>IFERROR(VLOOKUP(N9,select!$C$93:$D$103,2,0),0)</f>
        <v>0</v>
      </c>
      <c r="S9">
        <f>T9/100*W$2*$Z$3/100</f>
        <v>0</v>
      </c>
      <c r="T9">
        <f>select!J96</f>
        <v>0</v>
      </c>
      <c r="U9">
        <f t="shared" si="1"/>
        <v>0</v>
      </c>
      <c r="V9">
        <f t="shared" si="2"/>
        <v>0</v>
      </c>
      <c r="Z9">
        <f>Z8*AB9</f>
        <v>12.698496</v>
      </c>
      <c r="AA9" t="s">
        <v>117</v>
      </c>
      <c r="AB9">
        <f>C31</f>
        <v>4.5300000000000001E-4</v>
      </c>
      <c r="AD9" t="s">
        <v>2037</v>
      </c>
      <c r="AE9" t="s">
        <v>2057</v>
      </c>
      <c r="AF9">
        <f>3.525-0.627</f>
        <v>2.8979999999999997</v>
      </c>
      <c r="AG9" t="s">
        <v>83</v>
      </c>
      <c r="AI9">
        <v>8</v>
      </c>
      <c r="AJ9" t="str">
        <f>IFERROR(VLOOKUP(select!$C177,calc!$AE$3:$AG$19,1,0),"")</f>
        <v/>
      </c>
      <c r="AK9" t="str">
        <f>IFERROR(VLOOKUP(select!$C177,calc!$AE$3:$AG$19,2,0),"")</f>
        <v/>
      </c>
      <c r="AL9" t="str">
        <f>IFERROR(VLOOKUP(select!$C177,calc!$AE$3:$AG$19,3,0),"")</f>
        <v/>
      </c>
      <c r="AM9">
        <f>IFERROR(AK9*select!D177,0)</f>
        <v>0</v>
      </c>
    </row>
    <row r="10" spans="2:44">
      <c r="B10" s="10" t="s">
        <v>197</v>
      </c>
      <c r="C10" s="10">
        <v>2.38</v>
      </c>
      <c r="D10" s="10" t="s">
        <v>181</v>
      </c>
      <c r="F10">
        <v>8</v>
      </c>
      <c r="G10" t="str">
        <f>IFERROR(VLOOKUP(select!C14,calc!B$3:D$29,2,FALSE),"")</f>
        <v/>
      </c>
      <c r="H10" t="str">
        <f>IFERROR(VLOOKUP(select!C14,calc!B$3:D$29,3,FALSE),"")</f>
        <v/>
      </c>
      <c r="I10">
        <f>IFERROR(G10*select!D14,0)</f>
        <v>0</v>
      </c>
      <c r="J10">
        <f t="shared" ca="1" si="0"/>
        <v>0</v>
      </c>
      <c r="K10" t="str">
        <f>IFERROR(VLOOKUP(select!C14,calc!B$3:D$29,1,FALSE),"")</f>
        <v/>
      </c>
      <c r="L10" t="e">
        <f>IFERROR(VLOOKUP(select!C14,calc!B$3:E$29,4,FALSE),"")*G10</f>
        <v>#VALUE!</v>
      </c>
      <c r="N10" s="172" t="s">
        <v>90</v>
      </c>
      <c r="O10" s="173"/>
      <c r="P10" s="173"/>
      <c r="Q10" s="121">
        <v>0.1126774818756958</v>
      </c>
      <c r="R10">
        <f>IFERROR(VLOOKUP(N10,select!$C$93:$D$103,2,0),0)</f>
        <v>0</v>
      </c>
      <c r="S10">
        <f>T10/100*W$2*$Z$3/100</f>
        <v>0</v>
      </c>
      <c r="T10">
        <f>select!J95</f>
        <v>0</v>
      </c>
      <c r="U10">
        <f t="shared" si="1"/>
        <v>0</v>
      </c>
      <c r="V10">
        <f t="shared" si="2"/>
        <v>0</v>
      </c>
      <c r="AA10" t="s">
        <v>2058</v>
      </c>
      <c r="AE10" t="s">
        <v>2059</v>
      </c>
      <c r="AF10">
        <v>4.25</v>
      </c>
      <c r="AG10" t="s">
        <v>83</v>
      </c>
      <c r="AI10">
        <v>9</v>
      </c>
      <c r="AJ10" t="str">
        <f>IFERROR(VLOOKUP(select!$C178,calc!$AE$3:$AG$19,1,0),"")</f>
        <v/>
      </c>
      <c r="AK10" t="str">
        <f>IFERROR(VLOOKUP(select!$C178,calc!$AE$3:$AG$19,2,0),"")</f>
        <v/>
      </c>
      <c r="AL10" t="str">
        <f>IFERROR(VLOOKUP(select!$C178,calc!$AE$3:$AG$19,3,0),"")</f>
        <v/>
      </c>
      <c r="AM10">
        <f>IFERROR(AK10*select!D178,0)</f>
        <v>0</v>
      </c>
    </row>
    <row r="11" spans="2:44">
      <c r="B11" s="10" t="s">
        <v>201</v>
      </c>
      <c r="C11" s="10">
        <v>2.62</v>
      </c>
      <c r="D11" s="10" t="s">
        <v>181</v>
      </c>
      <c r="N11" s="172" t="s">
        <v>1324</v>
      </c>
      <c r="O11" s="173"/>
      <c r="P11" s="173"/>
      <c r="Q11" s="121">
        <v>0.31323462977083277</v>
      </c>
      <c r="R11">
        <f>IFERROR(VLOOKUP(N11,select!$C$93:$D$103,2,0),0)</f>
        <v>0</v>
      </c>
      <c r="S11">
        <f>T11/100*W$2*$Z$3/100</f>
        <v>0</v>
      </c>
      <c r="T11">
        <f>select!J94</f>
        <v>0</v>
      </c>
      <c r="U11">
        <f t="shared" si="1"/>
        <v>0</v>
      </c>
      <c r="V11">
        <f t="shared" si="2"/>
        <v>0</v>
      </c>
      <c r="AE11" t="s">
        <v>2060</v>
      </c>
      <c r="AF11">
        <v>3.39</v>
      </c>
      <c r="AG11" t="s">
        <v>83</v>
      </c>
      <c r="AI11">
        <v>11</v>
      </c>
      <c r="AJ11" t="str">
        <f>IFERROR(VLOOKUP(select!$C179,calc!$AE$3:$AG$19,1,0),"")</f>
        <v/>
      </c>
      <c r="AK11" t="str">
        <f>IFERROR(VLOOKUP(select!$C179,calc!$AE$3:$AG$19,2,0),"")</f>
        <v/>
      </c>
      <c r="AL11" t="str">
        <f>IFERROR(VLOOKUP(select!$C179,calc!$AE$3:$AG$19,3,0),"")</f>
        <v/>
      </c>
      <c r="AM11">
        <f>IFERROR(AK11*select!D179,0)</f>
        <v>0</v>
      </c>
    </row>
    <row r="12" spans="2:44">
      <c r="B12" s="10" t="s">
        <v>11</v>
      </c>
      <c r="C12" s="10">
        <v>2.3199999999999998</v>
      </c>
      <c r="D12" s="10" t="s">
        <v>181</v>
      </c>
      <c r="E12">
        <v>1.1051595644901731</v>
      </c>
      <c r="I12" t="s">
        <v>4</v>
      </c>
      <c r="J12" s="10">
        <f ca="1">SUM(J3:J10)</f>
        <v>0</v>
      </c>
      <c r="L12" s="14" t="e">
        <f>SUM(L3:L10)</f>
        <v>#VALUE!</v>
      </c>
      <c r="N12" s="172" t="s">
        <v>1328</v>
      </c>
      <c r="O12" s="173"/>
      <c r="P12" s="173"/>
      <c r="Q12" s="121">
        <v>0.1006184665237152</v>
      </c>
      <c r="R12">
        <f>IFERROR(VLOOKUP(N12,select!$C$93:$D$103,2,0),0)</f>
        <v>0</v>
      </c>
      <c r="U12">
        <f t="shared" si="1"/>
        <v>0</v>
      </c>
      <c r="V12">
        <f t="shared" si="2"/>
        <v>0</v>
      </c>
      <c r="Y12" t="s">
        <v>4</v>
      </c>
      <c r="Z12">
        <f>select!H99</f>
        <v>0.3</v>
      </c>
      <c r="AA12" t="s">
        <v>2061</v>
      </c>
      <c r="AE12" t="s">
        <v>2062</v>
      </c>
      <c r="AF12">
        <v>11.52</v>
      </c>
      <c r="AG12" t="s">
        <v>83</v>
      </c>
      <c r="AI12">
        <v>12</v>
      </c>
      <c r="AJ12" t="str">
        <f>IFERROR(VLOOKUP(select!$C180,calc!$AE$3:$AG$19,1,0),"")</f>
        <v/>
      </c>
      <c r="AK12" t="str">
        <f>IFERROR(VLOOKUP(select!$C180,calc!$AE$3:$AG$19,2,0),"")</f>
        <v/>
      </c>
      <c r="AL12" t="str">
        <f>IFERROR(VLOOKUP(select!$C180,calc!$AE$3:$AG$19,3,0),"")</f>
        <v/>
      </c>
      <c r="AM12">
        <f>IFERROR(AK12*select!D180,0)</f>
        <v>0</v>
      </c>
    </row>
    <row r="13" spans="2:44">
      <c r="B13" s="10" t="s">
        <v>208</v>
      </c>
      <c r="C13" s="10">
        <v>2.2400000000000002</v>
      </c>
      <c r="D13" s="10" t="s">
        <v>181</v>
      </c>
      <c r="E13">
        <v>0.40438278713154091</v>
      </c>
      <c r="N13" s="172" t="s">
        <v>1332</v>
      </c>
      <c r="O13" s="173"/>
      <c r="P13" s="173"/>
      <c r="Q13" s="121">
        <v>0.1583032413508508</v>
      </c>
      <c r="R13">
        <f>IFERROR(VLOOKUP(N13,select!$C$93:$D$103,2,0),0)</f>
        <v>0</v>
      </c>
      <c r="S13">
        <f>T13/100*W$2*$Z$3/100</f>
        <v>0</v>
      </c>
      <c r="T13">
        <f>select!J100</f>
        <v>0</v>
      </c>
      <c r="U13">
        <f t="shared" si="1"/>
        <v>0</v>
      </c>
      <c r="V13">
        <f t="shared" si="2"/>
        <v>0</v>
      </c>
      <c r="Z13">
        <f>Z12*24*365*Z5</f>
        <v>2102.3999999999996</v>
      </c>
      <c r="AA13" t="s">
        <v>2055</v>
      </c>
      <c r="AC13" t="s">
        <v>2063</v>
      </c>
      <c r="AD13" t="s">
        <v>2064</v>
      </c>
      <c r="AE13" t="s">
        <v>2065</v>
      </c>
      <c r="AF13">
        <v>4.82</v>
      </c>
      <c r="AG13" t="s">
        <v>83</v>
      </c>
      <c r="AI13">
        <v>13</v>
      </c>
      <c r="AJ13" t="str">
        <f>IFERROR(VLOOKUP(select!$C181,calc!$AE$3:$AG$19,1,0),"")</f>
        <v/>
      </c>
      <c r="AK13" t="str">
        <f>IFERROR(VLOOKUP(select!$C181,calc!$AE$3:$AG$19,2,0),"")</f>
        <v/>
      </c>
      <c r="AL13" t="str">
        <f>IFERROR(VLOOKUP(select!$C181,calc!$AE$3:$AG$19,3,0),"")</f>
        <v/>
      </c>
      <c r="AM13">
        <f>IFERROR(AK13*select!D181,0)</f>
        <v>0</v>
      </c>
    </row>
    <row r="14" spans="2:44">
      <c r="B14" s="10" t="s">
        <v>212</v>
      </c>
      <c r="C14" s="10">
        <v>2.46</v>
      </c>
      <c r="D14" s="10" t="s">
        <v>181</v>
      </c>
      <c r="E14">
        <v>0.61248920580162647</v>
      </c>
      <c r="N14" s="172" t="s">
        <v>1336</v>
      </c>
      <c r="O14" s="173"/>
      <c r="P14" s="173"/>
      <c r="Q14" s="121">
        <v>3.8575952308633768E-2</v>
      </c>
      <c r="R14">
        <f>IFERROR(VLOOKUP(N14,select!$C$93:$D$103,2,0),0)</f>
        <v>0</v>
      </c>
      <c r="S14">
        <f>T14/100*W$2*$Z$3/100</f>
        <v>0</v>
      </c>
      <c r="T14">
        <f>select!J99</f>
        <v>0</v>
      </c>
      <c r="U14">
        <f t="shared" si="1"/>
        <v>0</v>
      </c>
      <c r="V14">
        <f t="shared" si="2"/>
        <v>0</v>
      </c>
      <c r="Z14">
        <f>Z13*AB14/1000</f>
        <v>5.4241919999999988</v>
      </c>
      <c r="AA14" t="s">
        <v>117</v>
      </c>
      <c r="AB14">
        <f>C16</f>
        <v>2.58</v>
      </c>
      <c r="AD14" t="s">
        <v>2066</v>
      </c>
      <c r="AE14" t="s">
        <v>2067</v>
      </c>
      <c r="AF14">
        <v>9807</v>
      </c>
      <c r="AG14" t="s">
        <v>83</v>
      </c>
      <c r="AI14">
        <v>14</v>
      </c>
      <c r="AJ14" t="str">
        <f>IFERROR(VLOOKUP(select!$C182,calc!$AE$3:$AG$19,1,0),"")</f>
        <v/>
      </c>
      <c r="AK14" t="str">
        <f>IFERROR(VLOOKUP(select!$C182,calc!$AE$3:$AG$19,2,0),"")</f>
        <v/>
      </c>
      <c r="AL14" t="str">
        <f>IFERROR(VLOOKUP(select!$C182,calc!$AE$3:$AG$19,3,0),"")</f>
        <v/>
      </c>
      <c r="AM14">
        <f>IFERROR(AK14*select!D182,0)</f>
        <v>0</v>
      </c>
    </row>
    <row r="15" spans="2:44">
      <c r="B15" s="10" t="s">
        <v>215</v>
      </c>
      <c r="C15" s="10">
        <v>2.4900000000000002</v>
      </c>
      <c r="D15" s="10" t="s">
        <v>181</v>
      </c>
      <c r="E15">
        <v>0.67037261682243621</v>
      </c>
      <c r="N15" s="172" t="s">
        <v>1340</v>
      </c>
      <c r="O15" s="173"/>
      <c r="P15" s="173"/>
      <c r="Q15" s="121">
        <v>1.2159242936580659E-2</v>
      </c>
      <c r="R15">
        <f>IFERROR(VLOOKUP(N15,select!$C$93:$D$103,2,0),0)</f>
        <v>0</v>
      </c>
      <c r="S15">
        <f>T15/100*W$2*$Z$3/100</f>
        <v>6</v>
      </c>
      <c r="T15">
        <f>select!J104+select!J105+select!J106+select!J107</f>
        <v>60</v>
      </c>
      <c r="U15">
        <f t="shared" si="1"/>
        <v>0</v>
      </c>
      <c r="V15">
        <f t="shared" si="2"/>
        <v>7.2955457619483952E-2</v>
      </c>
      <c r="AA15" t="s">
        <v>2058</v>
      </c>
      <c r="AC15">
        <v>8920</v>
      </c>
      <c r="AD15">
        <v>7659</v>
      </c>
      <c r="AE15" t="s">
        <v>2068</v>
      </c>
      <c r="AF15">
        <f>AC15/AD15</f>
        <v>1.1646429037733386</v>
      </c>
      <c r="AG15" t="s">
        <v>24</v>
      </c>
      <c r="AI15">
        <v>15</v>
      </c>
      <c r="AJ15" t="str">
        <f>IFERROR(VLOOKUP(select!$C183,calc!$AE$3:$AG$19,1,0),"")</f>
        <v/>
      </c>
      <c r="AK15" t="str">
        <f>IFERROR(VLOOKUP(select!$C183,calc!$AE$3:$AG$19,2,0),"")</f>
        <v/>
      </c>
      <c r="AL15" t="str">
        <f>IFERROR(VLOOKUP(select!$C183,calc!$AE$3:$AG$19,3,0),"")</f>
        <v/>
      </c>
      <c r="AM15">
        <f>IFERROR(AK15*select!D183,0)</f>
        <v>0</v>
      </c>
    </row>
    <row r="16" spans="2:44">
      <c r="B16" s="10" t="s">
        <v>9</v>
      </c>
      <c r="C16" s="10">
        <v>2.58</v>
      </c>
      <c r="D16" s="10" t="s">
        <v>181</v>
      </c>
      <c r="E16">
        <v>0.94351636663949534</v>
      </c>
      <c r="N16" s="172" t="s">
        <v>1344</v>
      </c>
      <c r="O16" s="173"/>
      <c r="P16" s="173"/>
      <c r="Q16" s="121">
        <v>3.2112465007789741E-2</v>
      </c>
      <c r="R16">
        <f>IFERROR(VLOOKUP(N16,select!$C$93:$D$103,2,0),0)</f>
        <v>0</v>
      </c>
      <c r="S16">
        <f>T16/100*W$2*$Z$3/100</f>
        <v>0.5</v>
      </c>
      <c r="T16">
        <f>select!J101</f>
        <v>5</v>
      </c>
      <c r="U16">
        <f t="shared" si="1"/>
        <v>0</v>
      </c>
      <c r="V16">
        <f t="shared" si="2"/>
        <v>1.605623250389487E-2</v>
      </c>
      <c r="AC16">
        <v>3.39</v>
      </c>
      <c r="AD16">
        <v>1.284</v>
      </c>
      <c r="AE16" t="s">
        <v>2069</v>
      </c>
      <c r="AF16">
        <f>AC16/AD16</f>
        <v>2.6401869158878504</v>
      </c>
      <c r="AG16" t="s">
        <v>24</v>
      </c>
      <c r="AI16">
        <v>16</v>
      </c>
      <c r="AJ16" t="str">
        <f>IFERROR(VLOOKUP(select!$C184,calc!$AE$3:$AG$19,1,0),"")</f>
        <v/>
      </c>
      <c r="AK16" t="str">
        <f>IFERROR(VLOOKUP(select!$C184,calc!$AE$3:$AG$19,2,0),"")</f>
        <v/>
      </c>
      <c r="AL16" t="str">
        <f>IFERROR(VLOOKUP(select!$C184,calc!$AE$3:$AG$19,3,0),"")</f>
        <v/>
      </c>
      <c r="AM16">
        <f>IFERROR(AK16*select!D184,0)</f>
        <v>0</v>
      </c>
    </row>
    <row r="17" spans="2:39">
      <c r="B17" s="10" t="s">
        <v>222</v>
      </c>
      <c r="C17" s="10">
        <v>2.71</v>
      </c>
      <c r="D17" s="10" t="s">
        <v>181</v>
      </c>
      <c r="E17">
        <v>0.6364660162244723</v>
      </c>
      <c r="N17" s="172" t="s">
        <v>1348</v>
      </c>
      <c r="O17" s="173"/>
      <c r="P17" s="173"/>
      <c r="Q17" s="121">
        <v>2.189019800510909E-2</v>
      </c>
      <c r="R17">
        <f>IFERROR(VLOOKUP(N17,select!$C$93:$D$103,2,0),0)</f>
        <v>0</v>
      </c>
      <c r="U17">
        <f t="shared" si="1"/>
        <v>0</v>
      </c>
      <c r="V17">
        <f t="shared" si="2"/>
        <v>0</v>
      </c>
      <c r="AE17" t="s">
        <v>2070</v>
      </c>
      <c r="AF17">
        <f>C16</f>
        <v>2.58</v>
      </c>
      <c r="AG17" t="s">
        <v>181</v>
      </c>
      <c r="AI17">
        <v>17</v>
      </c>
      <c r="AJ17" t="str">
        <f>IFERROR(VLOOKUP(select!$C185,calc!$AE$3:$AG$19,1,0),"")</f>
        <v/>
      </c>
      <c r="AK17" t="str">
        <f>IFERROR(VLOOKUP(select!$C185,calc!$AE$3:$AG$19,2,0),"")</f>
        <v/>
      </c>
      <c r="AL17" t="str">
        <f>IFERROR(VLOOKUP(select!$C185,calc!$AE$3:$AG$19,3,0),"")</f>
        <v/>
      </c>
      <c r="AM17">
        <f>IFERROR(AK17*select!D185,0)</f>
        <v>0</v>
      </c>
    </row>
    <row r="18" spans="2:39">
      <c r="B18" s="10" t="s">
        <v>226</v>
      </c>
      <c r="C18" s="10">
        <v>3</v>
      </c>
      <c r="D18" s="10" t="s">
        <v>181</v>
      </c>
      <c r="E18">
        <v>0.55339484475946077</v>
      </c>
      <c r="F18">
        <v>1</v>
      </c>
      <c r="G18" t="str">
        <f>IFERROR(VLOOKUP(select!C19,calc!B$31:C$928,2,FALSE),"")</f>
        <v/>
      </c>
      <c r="I18">
        <f>IFERROR(G18*select!D19,0)</f>
        <v>0</v>
      </c>
      <c r="J18">
        <f ca="1">I18*$H$1</f>
        <v>0</v>
      </c>
      <c r="N18" s="172" t="s">
        <v>1352</v>
      </c>
      <c r="O18" s="173"/>
      <c r="P18" s="173"/>
      <c r="Q18" s="121">
        <v>1.133600716149075E-2</v>
      </c>
      <c r="R18">
        <f>IFERROR(VLOOKUP(N18,select!$C$93:$D$103,2,0),0)</f>
        <v>0</v>
      </c>
      <c r="U18">
        <f t="shared" si="1"/>
        <v>0</v>
      </c>
      <c r="V18">
        <f t="shared" si="2"/>
        <v>0</v>
      </c>
      <c r="AE18" t="s">
        <v>2071</v>
      </c>
      <c r="AF18">
        <v>1.83</v>
      </c>
      <c r="AG18" t="s">
        <v>24</v>
      </c>
      <c r="AI18">
        <v>18</v>
      </c>
      <c r="AJ18" t="str">
        <f>IFERROR(VLOOKUP(select!$C186,calc!$AE$3:$AG$19,1,0),"")</f>
        <v/>
      </c>
      <c r="AK18" t="str">
        <f>IFERROR(VLOOKUP(select!$C186,calc!$AE$3:$AG$19,2,0),"")</f>
        <v/>
      </c>
      <c r="AL18" t="str">
        <f>IFERROR(VLOOKUP(select!$C186,calc!$AE$3:$AG$19,3,0),"")</f>
        <v/>
      </c>
      <c r="AM18">
        <f>IFERROR(AK18*select!D186,0)</f>
        <v>0</v>
      </c>
    </row>
    <row r="19" spans="2:39">
      <c r="B19" s="10" t="s">
        <v>227</v>
      </c>
      <c r="C19" s="10">
        <v>3</v>
      </c>
      <c r="D19" s="10" t="s">
        <v>83</v>
      </c>
      <c r="F19">
        <v>2</v>
      </c>
      <c r="G19" t="str">
        <f>IFERROR(VLOOKUP(select!C20,calc!B$31:C$928,2,FALSE),"")</f>
        <v/>
      </c>
      <c r="I19">
        <f>IFERROR(G19*select!D20,0)</f>
        <v>0</v>
      </c>
      <c r="J19">
        <f ca="1">I19*$H$1</f>
        <v>0</v>
      </c>
      <c r="N19" s="172" t="s">
        <v>1356</v>
      </c>
      <c r="O19" s="173"/>
      <c r="P19" s="173"/>
      <c r="Q19" s="121">
        <v>7.9547995505135582E-2</v>
      </c>
      <c r="R19">
        <f>IFERROR(VLOOKUP(N19,select!$C$93:$D$103,2,0),0)</f>
        <v>0</v>
      </c>
      <c r="U19">
        <f t="shared" si="1"/>
        <v>0</v>
      </c>
      <c r="V19">
        <f t="shared" si="2"/>
        <v>0</v>
      </c>
      <c r="AE19" t="s">
        <v>2072</v>
      </c>
      <c r="AF19">
        <v>0.81</v>
      </c>
      <c r="AG19" t="s">
        <v>24</v>
      </c>
      <c r="AI19">
        <v>19</v>
      </c>
      <c r="AJ19" t="str">
        <f>IFERROR(VLOOKUP(select!$C187,calc!$AE$3:$AG$19,1,0),"")</f>
        <v/>
      </c>
      <c r="AK19" t="str">
        <f>IFERROR(VLOOKUP(select!$C187,calc!$AE$3:$AG$19,2,0),"")</f>
        <v/>
      </c>
      <c r="AL19" t="str">
        <f>IFERROR(VLOOKUP(select!$C187,calc!$AE$3:$AG$19,3,0),"")</f>
        <v/>
      </c>
      <c r="AM19">
        <f>IFERROR(AK19*select!D187,0)</f>
        <v>0</v>
      </c>
    </row>
    <row r="20" spans="2:39">
      <c r="B20" s="10" t="s">
        <v>230</v>
      </c>
      <c r="C20" s="10">
        <v>6.6</v>
      </c>
      <c r="D20" s="10" t="s">
        <v>231</v>
      </c>
      <c r="E20">
        <v>0.53706564947148527</v>
      </c>
      <c r="F20">
        <v>3</v>
      </c>
      <c r="G20" t="str">
        <f>IFERROR(VLOOKUP(select!C21,calc!B$31:C$928,2,FALSE),"")</f>
        <v/>
      </c>
      <c r="I20">
        <f>IFERROR(G20*select!D21,0)</f>
        <v>0</v>
      </c>
      <c r="J20">
        <f ca="1">I20*$H$1</f>
        <v>0</v>
      </c>
      <c r="N20" s="172" t="s">
        <v>1360</v>
      </c>
      <c r="O20" s="173"/>
      <c r="P20" s="173"/>
      <c r="Q20" s="121">
        <v>0.14223577582351671</v>
      </c>
      <c r="R20">
        <f>IFERROR(VLOOKUP(N20,select!$C$93:$D$103,2,0),0)</f>
        <v>0</v>
      </c>
      <c r="U20">
        <f t="shared" si="1"/>
        <v>0</v>
      </c>
      <c r="V20">
        <f t="shared" si="2"/>
        <v>0</v>
      </c>
      <c r="AI20">
        <v>20</v>
      </c>
      <c r="AJ20" t="str">
        <f>IFERROR(VLOOKUP(select!$C188,calc!$AE$3:$AG$19,1,0),"")</f>
        <v/>
      </c>
      <c r="AK20" t="str">
        <f>IFERROR(VLOOKUP(select!$C188,calc!$AE$3:$AG$19,2,0),"")</f>
        <v/>
      </c>
      <c r="AL20" t="str">
        <f>IFERROR(VLOOKUP(select!$C188,calc!$AE$3:$AG$19,3,0),"")</f>
        <v/>
      </c>
      <c r="AM20">
        <f>IFERROR(AK20*select!D188,0)</f>
        <v>0</v>
      </c>
    </row>
    <row r="21" spans="2:39">
      <c r="B21" s="10" t="s">
        <v>13</v>
      </c>
      <c r="C21" s="10">
        <v>6</v>
      </c>
      <c r="D21" s="10" t="s">
        <v>231</v>
      </c>
      <c r="F21">
        <v>4</v>
      </c>
      <c r="G21" t="str">
        <f>IFERROR(VLOOKUP(select!C22,calc!B$31:C$928,2,FALSE),"")</f>
        <v/>
      </c>
      <c r="I21">
        <f>IFERROR(G21*select!D22,0)</f>
        <v>0</v>
      </c>
      <c r="J21">
        <f ca="1">I21*$H$1</f>
        <v>0</v>
      </c>
      <c r="N21" s="172" t="s">
        <v>1364</v>
      </c>
      <c r="O21" s="173"/>
      <c r="P21" s="173"/>
      <c r="Q21" s="121">
        <v>4.888420570508778E-2</v>
      </c>
      <c r="R21">
        <f>IFERROR(VLOOKUP(N21,select!$C$93:$D$103,2,0),0)</f>
        <v>0</v>
      </c>
      <c r="U21">
        <f t="shared" si="1"/>
        <v>0</v>
      </c>
      <c r="V21">
        <f t="shared" si="2"/>
        <v>0</v>
      </c>
    </row>
    <row r="22" spans="2:39">
      <c r="B22" s="10" t="s">
        <v>237</v>
      </c>
      <c r="C22" s="10">
        <v>8.5</v>
      </c>
      <c r="D22" s="10" t="s">
        <v>231</v>
      </c>
      <c r="F22">
        <v>5</v>
      </c>
      <c r="G22" t="str">
        <f>IFERROR(VLOOKUP(select!C23,calc!B$31:C$928,2,FALSE),"")</f>
        <v/>
      </c>
      <c r="I22">
        <f>IFERROR(G22*select!D23,0)</f>
        <v>0</v>
      </c>
      <c r="J22">
        <f ca="1">I22*$H$1</f>
        <v>0</v>
      </c>
      <c r="N22" s="172" t="s">
        <v>2073</v>
      </c>
      <c r="O22" s="173"/>
      <c r="P22" s="173"/>
      <c r="Q22" s="121">
        <v>0.16603475668471249</v>
      </c>
      <c r="R22">
        <f>IFERROR(VLOOKUP(N22,select!$C$93:$D$103,2,0),0)</f>
        <v>0</v>
      </c>
      <c r="U22">
        <f t="shared" si="1"/>
        <v>0</v>
      </c>
      <c r="V22">
        <f t="shared" si="2"/>
        <v>0</v>
      </c>
    </row>
    <row r="23" spans="2:39">
      <c r="B23" s="10" t="s">
        <v>241</v>
      </c>
      <c r="C23" s="10">
        <v>2.34</v>
      </c>
      <c r="D23" s="10" t="s">
        <v>231</v>
      </c>
      <c r="N23" s="172" t="s">
        <v>2074</v>
      </c>
      <c r="O23" s="173"/>
      <c r="P23" s="173"/>
      <c r="Q23" s="121">
        <v>0.11792628149955769</v>
      </c>
      <c r="R23">
        <f>IFERROR(VLOOKUP(N23,select!$C$93:$D$103,2,0),0)</f>
        <v>0</v>
      </c>
      <c r="U23">
        <f t="shared" si="1"/>
        <v>0</v>
      </c>
      <c r="V23">
        <f t="shared" si="2"/>
        <v>0</v>
      </c>
    </row>
    <row r="24" spans="2:39">
      <c r="B24" s="10" t="s">
        <v>243</v>
      </c>
      <c r="C24" s="10">
        <v>2.7</v>
      </c>
      <c r="D24" s="10" t="s">
        <v>231</v>
      </c>
      <c r="I24" t="s">
        <v>15</v>
      </c>
      <c r="J24" s="10">
        <f ca="1">SUM(J18:J22)</f>
        <v>0</v>
      </c>
      <c r="N24" s="172" t="s">
        <v>2075</v>
      </c>
      <c r="O24" s="173"/>
      <c r="P24" s="173"/>
      <c r="Q24" s="121">
        <v>6.9547968727164386E-2</v>
      </c>
      <c r="R24">
        <f>IFERROR(VLOOKUP(N24,select!$C$93:$D$103,2,0),0)</f>
        <v>0</v>
      </c>
      <c r="U24">
        <f t="shared" si="1"/>
        <v>0</v>
      </c>
      <c r="V24">
        <f t="shared" si="2"/>
        <v>0</v>
      </c>
    </row>
    <row r="25" spans="2:39">
      <c r="B25" s="10" t="s">
        <v>12</v>
      </c>
      <c r="C25" s="10">
        <v>2.2200000000000002</v>
      </c>
      <c r="D25" s="10" t="s">
        <v>231</v>
      </c>
      <c r="J25">
        <f ca="1">J24+J12</f>
        <v>0</v>
      </c>
      <c r="N25" s="172" t="s">
        <v>2076</v>
      </c>
      <c r="O25" s="173"/>
      <c r="P25" s="173"/>
      <c r="Q25" s="121">
        <v>7.3625158218981884E-2</v>
      </c>
      <c r="R25">
        <f>IFERROR(VLOOKUP(N25,select!$C$93:$D$103,2,0),0)</f>
        <v>0</v>
      </c>
      <c r="U25">
        <f t="shared" si="1"/>
        <v>0</v>
      </c>
      <c r="V25">
        <f t="shared" si="2"/>
        <v>0</v>
      </c>
    </row>
    <row r="26" spans="2:39">
      <c r="B26" s="10" t="s">
        <v>248</v>
      </c>
      <c r="C26" s="10">
        <v>0.85</v>
      </c>
      <c r="D26" s="10" t="s">
        <v>231</v>
      </c>
      <c r="E26">
        <v>0.72261383268798862</v>
      </c>
      <c r="N26" s="176" t="s">
        <v>2077</v>
      </c>
      <c r="O26" s="177"/>
      <c r="P26" s="177"/>
      <c r="Q26" s="122">
        <v>6.4370050960263797E-2</v>
      </c>
      <c r="R26">
        <f>IFERROR(VLOOKUP(N26,select!$C$93:$D$103,2,0),0)</f>
        <v>0</v>
      </c>
      <c r="U26">
        <f t="shared" si="1"/>
        <v>0</v>
      </c>
      <c r="V26">
        <f t="shared" si="2"/>
        <v>0</v>
      </c>
    </row>
    <row r="27" spans="2:39">
      <c r="B27" s="10" t="s">
        <v>251</v>
      </c>
      <c r="C27" s="10">
        <v>0.33</v>
      </c>
      <c r="D27" s="10" t="s">
        <v>231</v>
      </c>
      <c r="H27" t="s">
        <v>3</v>
      </c>
      <c r="I27" t="s">
        <v>7</v>
      </c>
      <c r="J27">
        <f ca="1">IFERROR(J12/select!D$30,0)</f>
        <v>0</v>
      </c>
    </row>
    <row r="28" spans="2:39">
      <c r="B28" s="10" t="s">
        <v>254</v>
      </c>
      <c r="C28" s="10">
        <v>1.18</v>
      </c>
      <c r="D28" s="10" t="s">
        <v>231</v>
      </c>
      <c r="H28" t="s">
        <v>14</v>
      </c>
      <c r="I28" t="s">
        <v>7</v>
      </c>
      <c r="J28">
        <f ca="1">IFERROR(J25/select!D$30,0)</f>
        <v>0</v>
      </c>
      <c r="N28" s="13" t="s">
        <v>2078</v>
      </c>
      <c r="O28" s="13"/>
      <c r="P28" s="13"/>
      <c r="Q28" s="13"/>
      <c r="R28" s="13"/>
      <c r="S28" s="13" t="s">
        <v>117</v>
      </c>
    </row>
    <row r="29" spans="2:39">
      <c r="B29" s="10" t="s">
        <v>257</v>
      </c>
      <c r="C29" s="10">
        <v>2.23</v>
      </c>
      <c r="D29" s="10" t="s">
        <v>231</v>
      </c>
      <c r="N29" s="13"/>
      <c r="O29" s="13"/>
      <c r="P29" s="13" t="s">
        <v>2079</v>
      </c>
      <c r="Q29" s="13"/>
      <c r="R29" s="13">
        <f>select!J92</f>
        <v>5</v>
      </c>
      <c r="S29" s="13">
        <f>SUM(S30:S43)</f>
        <v>2.3135000000000003</v>
      </c>
    </row>
    <row r="30" spans="2:39">
      <c r="N30" s="47" t="s">
        <v>88</v>
      </c>
      <c r="O30" s="13"/>
      <c r="P30" s="13">
        <v>0.52</v>
      </c>
      <c r="Q30" s="48" t="s">
        <v>1400</v>
      </c>
      <c r="R30" s="13">
        <f>select!J94/100</f>
        <v>0</v>
      </c>
      <c r="S30" s="13">
        <f t="shared" ref="S30:S43" si="3">R30*$R$29*P30</f>
        <v>0</v>
      </c>
    </row>
    <row r="31" spans="2:39">
      <c r="B31" t="s">
        <v>2080</v>
      </c>
      <c r="C31">
        <v>4.5300000000000001E-4</v>
      </c>
      <c r="N31" s="47" t="s">
        <v>92</v>
      </c>
      <c r="O31" s="13"/>
      <c r="P31" s="13">
        <v>0.104</v>
      </c>
      <c r="Q31" s="48" t="s">
        <v>1427</v>
      </c>
      <c r="R31" s="13">
        <f>select!J95/100</f>
        <v>0</v>
      </c>
      <c r="S31" s="13">
        <f t="shared" si="3"/>
        <v>0</v>
      </c>
    </row>
    <row r="32" spans="2:39">
      <c r="B32" t="s">
        <v>174</v>
      </c>
      <c r="C32">
        <v>0</v>
      </c>
      <c r="N32" s="47" t="s">
        <v>94</v>
      </c>
      <c r="O32" s="13"/>
      <c r="P32" s="13">
        <v>0.31900000000000001</v>
      </c>
      <c r="Q32" s="48" t="s">
        <v>2081</v>
      </c>
      <c r="R32" s="13">
        <f>select!J96/100</f>
        <v>0</v>
      </c>
      <c r="S32" s="13">
        <f t="shared" si="3"/>
        <v>0</v>
      </c>
    </row>
    <row r="33" spans="2:19">
      <c r="B33" t="s">
        <v>178</v>
      </c>
      <c r="C33">
        <v>5.5000000000000003E-4</v>
      </c>
      <c r="N33" s="47" t="s">
        <v>40</v>
      </c>
      <c r="O33" s="13"/>
      <c r="P33" s="13">
        <v>1.33</v>
      </c>
      <c r="Q33" s="48" t="s">
        <v>2082</v>
      </c>
      <c r="R33" s="13">
        <f>select!J97/100</f>
        <v>0</v>
      </c>
      <c r="S33" s="13">
        <f t="shared" si="3"/>
        <v>0</v>
      </c>
    </row>
    <row r="34" spans="2:19">
      <c r="B34" t="s">
        <v>183</v>
      </c>
      <c r="C34">
        <v>6.0099999999999997E-4</v>
      </c>
      <c r="N34" s="47" t="s">
        <v>97</v>
      </c>
      <c r="O34" s="13"/>
      <c r="P34" s="13">
        <v>9.2999999999999999E-2</v>
      </c>
      <c r="Q34" s="48" t="s">
        <v>1531</v>
      </c>
      <c r="R34" s="13">
        <f>select!J98/100</f>
        <v>0.3</v>
      </c>
      <c r="S34" s="13">
        <f t="shared" si="3"/>
        <v>0.13950000000000001</v>
      </c>
    </row>
    <row r="35" spans="2:19">
      <c r="B35" t="s">
        <v>187</v>
      </c>
      <c r="C35">
        <v>0</v>
      </c>
      <c r="N35" s="47" t="s">
        <v>99</v>
      </c>
      <c r="O35" s="13"/>
      <c r="P35" s="13">
        <v>0.24</v>
      </c>
      <c r="Q35" s="48" t="s">
        <v>2083</v>
      </c>
      <c r="R35" s="13">
        <f>select!J99/100</f>
        <v>0</v>
      </c>
      <c r="S35" s="13">
        <f t="shared" si="3"/>
        <v>0</v>
      </c>
    </row>
    <row r="36" spans="2:19">
      <c r="B36" t="s">
        <v>192</v>
      </c>
      <c r="C36">
        <v>0</v>
      </c>
      <c r="N36" s="47" t="s">
        <v>100</v>
      </c>
      <c r="O36" s="13"/>
      <c r="P36" s="13">
        <v>0.11</v>
      </c>
      <c r="Q36" s="48" t="s">
        <v>2084</v>
      </c>
      <c r="R36" s="13">
        <f>select!J100/100</f>
        <v>0</v>
      </c>
      <c r="S36" s="13">
        <f t="shared" si="3"/>
        <v>0</v>
      </c>
    </row>
    <row r="37" spans="2:19">
      <c r="B37" t="s">
        <v>196</v>
      </c>
      <c r="C37">
        <v>4.57E-4</v>
      </c>
      <c r="N37" s="47" t="s">
        <v>101</v>
      </c>
      <c r="O37" s="13"/>
      <c r="P37" s="13">
        <v>2.81</v>
      </c>
      <c r="Q37" s="48" t="s">
        <v>2085</v>
      </c>
      <c r="R37" s="13">
        <f>select!J101/100</f>
        <v>0.05</v>
      </c>
      <c r="S37" s="13">
        <f t="shared" si="3"/>
        <v>0.70250000000000001</v>
      </c>
    </row>
    <row r="38" spans="2:19">
      <c r="B38" t="s">
        <v>200</v>
      </c>
      <c r="C38">
        <v>5.2099999999999998E-4</v>
      </c>
      <c r="N38" s="47" t="s">
        <v>102</v>
      </c>
      <c r="O38" s="13"/>
      <c r="P38" s="13">
        <v>1.23</v>
      </c>
      <c r="Q38" s="48" t="s">
        <v>2086</v>
      </c>
      <c r="R38" s="13">
        <f>select!J102/100</f>
        <v>0</v>
      </c>
      <c r="S38" s="13">
        <f t="shared" si="3"/>
        <v>0</v>
      </c>
    </row>
    <row r="39" spans="2:19">
      <c r="B39" t="s">
        <v>204</v>
      </c>
      <c r="C39">
        <v>0</v>
      </c>
      <c r="N39" s="47" t="s">
        <v>103</v>
      </c>
      <c r="O39" s="13"/>
      <c r="P39" s="13">
        <v>3.12</v>
      </c>
      <c r="Q39" s="48" t="s">
        <v>1559</v>
      </c>
      <c r="R39" s="13">
        <f>select!J103/100</f>
        <v>0</v>
      </c>
      <c r="S39" s="13">
        <f t="shared" si="3"/>
        <v>0</v>
      </c>
    </row>
    <row r="40" spans="2:19">
      <c r="B40" t="s">
        <v>207</v>
      </c>
      <c r="C40">
        <v>0</v>
      </c>
      <c r="N40" s="47" t="s">
        <v>104</v>
      </c>
      <c r="O40" s="13"/>
      <c r="P40" s="13">
        <v>0.53100000000000003</v>
      </c>
      <c r="Q40" s="48" t="s">
        <v>2087</v>
      </c>
      <c r="R40" s="13">
        <f>select!J104/100</f>
        <v>0.5</v>
      </c>
      <c r="S40" s="13">
        <f t="shared" si="3"/>
        <v>1.3275000000000001</v>
      </c>
    </row>
    <row r="41" spans="2:19">
      <c r="B41" t="s">
        <v>211</v>
      </c>
      <c r="C41">
        <v>0</v>
      </c>
      <c r="N41" s="47" t="s">
        <v>106</v>
      </c>
      <c r="O41" s="13"/>
      <c r="P41" s="13">
        <v>0.41</v>
      </c>
      <c r="Q41" s="48" t="s">
        <v>2088</v>
      </c>
      <c r="R41" s="13">
        <f>select!J105/100</f>
        <v>0</v>
      </c>
      <c r="S41" s="13">
        <f t="shared" si="3"/>
        <v>0</v>
      </c>
    </row>
    <row r="42" spans="2:19">
      <c r="B42" t="s">
        <v>214</v>
      </c>
      <c r="C42">
        <v>0</v>
      </c>
      <c r="N42" s="47" t="s">
        <v>108</v>
      </c>
      <c r="O42" s="13"/>
      <c r="P42" s="13">
        <v>0.28799999999999998</v>
      </c>
      <c r="Q42" s="48" t="s">
        <v>2089</v>
      </c>
      <c r="R42" s="13">
        <f>select!J106/100</f>
        <v>0.1</v>
      </c>
      <c r="S42" s="13">
        <f t="shared" si="3"/>
        <v>0.14399999999999999</v>
      </c>
    </row>
    <row r="43" spans="2:19">
      <c r="B43" t="s">
        <v>218</v>
      </c>
      <c r="C43">
        <v>0</v>
      </c>
      <c r="N43" s="47" t="s">
        <v>111</v>
      </c>
      <c r="O43" s="13"/>
      <c r="P43" s="13">
        <v>0.83199999999999996</v>
      </c>
      <c r="Q43" s="48" t="s">
        <v>2090</v>
      </c>
      <c r="R43" s="13">
        <f>select!J107/100</f>
        <v>0</v>
      </c>
      <c r="S43" s="13">
        <f t="shared" si="3"/>
        <v>0</v>
      </c>
    </row>
    <row r="44" spans="2:19">
      <c r="B44" t="s">
        <v>221</v>
      </c>
      <c r="C44">
        <v>0</v>
      </c>
      <c r="N44" s="47" t="s">
        <v>112</v>
      </c>
      <c r="O44" s="13"/>
      <c r="P44" s="13"/>
      <c r="Q44" s="13"/>
      <c r="R44" s="13"/>
      <c r="S44" s="13"/>
    </row>
    <row r="45" spans="2:19">
      <c r="B45" t="s">
        <v>225</v>
      </c>
      <c r="C45">
        <v>4.4299999999999998E-4</v>
      </c>
      <c r="N45" s="13"/>
      <c r="O45" s="13"/>
      <c r="P45" s="13"/>
      <c r="Q45" s="13"/>
      <c r="R45" s="13"/>
      <c r="S45" s="13"/>
    </row>
    <row r="46" spans="2:19">
      <c r="B46" t="s">
        <v>18</v>
      </c>
      <c r="C46">
        <v>4.4099999999999999E-4</v>
      </c>
      <c r="N46" s="47" t="s">
        <v>2091</v>
      </c>
      <c r="O46" s="13"/>
      <c r="P46" s="13" t="s">
        <v>2092</v>
      </c>
      <c r="Q46" s="13"/>
      <c r="R46" s="13"/>
      <c r="S46" s="13"/>
    </row>
    <row r="47" spans="2:19">
      <c r="B47" t="s">
        <v>229</v>
      </c>
      <c r="C47">
        <v>0</v>
      </c>
    </row>
    <row r="48" spans="2:19">
      <c r="B48" t="s">
        <v>234</v>
      </c>
      <c r="C48">
        <v>3.79E-4</v>
      </c>
    </row>
    <row r="49" spans="2:3">
      <c r="B49" t="s">
        <v>236</v>
      </c>
      <c r="C49">
        <v>4.2400000000000001E-4</v>
      </c>
    </row>
    <row r="50" spans="2:3">
      <c r="B50" t="s">
        <v>240</v>
      </c>
      <c r="C50">
        <v>0</v>
      </c>
    </row>
    <row r="51" spans="2:3">
      <c r="B51" t="s">
        <v>242</v>
      </c>
      <c r="C51">
        <v>0</v>
      </c>
    </row>
    <row r="52" spans="2:3">
      <c r="B52" t="s">
        <v>245</v>
      </c>
      <c r="C52">
        <v>4.66E-4</v>
      </c>
    </row>
    <row r="53" spans="2:3">
      <c r="B53" t="s">
        <v>247</v>
      </c>
      <c r="C53">
        <v>4.9700000000000005E-4</v>
      </c>
    </row>
    <row r="54" spans="2:3">
      <c r="B54" t="s">
        <v>250</v>
      </c>
      <c r="C54">
        <v>0</v>
      </c>
    </row>
    <row r="55" spans="2:3">
      <c r="B55" t="s">
        <v>253</v>
      </c>
      <c r="C55">
        <v>0</v>
      </c>
    </row>
    <row r="56" spans="2:3">
      <c r="B56" t="s">
        <v>256</v>
      </c>
      <c r="C56">
        <v>0</v>
      </c>
    </row>
    <row r="57" spans="2:3">
      <c r="B57" t="s">
        <v>258</v>
      </c>
      <c r="C57">
        <v>3.5100000000000002E-4</v>
      </c>
    </row>
    <row r="58" spans="2:3">
      <c r="B58" t="s">
        <v>260</v>
      </c>
      <c r="C58">
        <v>3.1799999999999998E-4</v>
      </c>
    </row>
    <row r="59" spans="2:3">
      <c r="B59" t="s">
        <v>262</v>
      </c>
      <c r="C59">
        <v>0</v>
      </c>
    </row>
    <row r="60" spans="2:3">
      <c r="B60" t="s">
        <v>264</v>
      </c>
      <c r="C60">
        <v>0</v>
      </c>
    </row>
    <row r="61" spans="2:3">
      <c r="B61" t="s">
        <v>265</v>
      </c>
      <c r="C61">
        <v>5.2099999999999998E-4</v>
      </c>
    </row>
    <row r="62" spans="2:3">
      <c r="B62" t="s">
        <v>267</v>
      </c>
      <c r="C62">
        <v>5.8500000000000002E-4</v>
      </c>
    </row>
    <row r="63" spans="2:3">
      <c r="B63" t="s">
        <v>269</v>
      </c>
      <c r="C63">
        <v>0</v>
      </c>
    </row>
    <row r="64" spans="2:3">
      <c r="B64" t="s">
        <v>271</v>
      </c>
      <c r="C64">
        <v>0</v>
      </c>
    </row>
    <row r="65" spans="2:3">
      <c r="B65" t="s">
        <v>273</v>
      </c>
      <c r="C65">
        <v>5.7399999999999997E-4</v>
      </c>
    </row>
    <row r="66" spans="2:3">
      <c r="B66" t="s">
        <v>275</v>
      </c>
      <c r="C66">
        <v>4.08E-4</v>
      </c>
    </row>
    <row r="67" spans="2:3">
      <c r="B67" t="s">
        <v>276</v>
      </c>
      <c r="C67">
        <v>0</v>
      </c>
    </row>
    <row r="68" spans="2:3">
      <c r="B68" t="s">
        <v>277</v>
      </c>
      <c r="C68">
        <v>4.8000000000000001E-4</v>
      </c>
    </row>
    <row r="69" spans="2:3">
      <c r="B69" t="s">
        <v>278</v>
      </c>
      <c r="C69">
        <v>3.6999999999999999E-4</v>
      </c>
    </row>
    <row r="70" spans="2:3">
      <c r="B70" t="s">
        <v>279</v>
      </c>
      <c r="C70">
        <v>7.0500000000000001E-4</v>
      </c>
    </row>
    <row r="71" spans="2:3">
      <c r="B71" t="s">
        <v>280</v>
      </c>
      <c r="C71">
        <v>0</v>
      </c>
    </row>
    <row r="72" spans="2:3">
      <c r="B72" t="s">
        <v>281</v>
      </c>
      <c r="C72">
        <v>5.3600000000000002E-4</v>
      </c>
    </row>
    <row r="73" spans="2:3">
      <c r="B73" t="s">
        <v>282</v>
      </c>
      <c r="C73">
        <v>4.08E-4</v>
      </c>
    </row>
    <row r="74" spans="2:3">
      <c r="B74" t="s">
        <v>283</v>
      </c>
      <c r="C74">
        <v>4.3199999999999998E-4</v>
      </c>
    </row>
    <row r="75" spans="2:3">
      <c r="B75" t="s">
        <v>284</v>
      </c>
      <c r="C75">
        <v>0</v>
      </c>
    </row>
    <row r="76" spans="2:3">
      <c r="B76" t="s">
        <v>285</v>
      </c>
      <c r="C76">
        <v>3.6400000000000001E-4</v>
      </c>
    </row>
    <row r="77" spans="2:3">
      <c r="B77" t="s">
        <v>286</v>
      </c>
      <c r="C77">
        <v>6.5200000000000002E-4</v>
      </c>
    </row>
    <row r="78" spans="2:3">
      <c r="B78" t="s">
        <v>287</v>
      </c>
      <c r="C78">
        <v>4.55E-4</v>
      </c>
    </row>
    <row r="79" spans="2:3">
      <c r="B79" t="s">
        <v>288</v>
      </c>
      <c r="C79">
        <v>3.3599999999999998E-4</v>
      </c>
    </row>
    <row r="80" spans="2:3">
      <c r="B80" t="s">
        <v>289</v>
      </c>
      <c r="C80">
        <v>4.7199999999999998E-4</v>
      </c>
    </row>
    <row r="81" spans="2:3">
      <c r="B81" t="s">
        <v>290</v>
      </c>
      <c r="C81">
        <v>0</v>
      </c>
    </row>
    <row r="82" spans="2:3">
      <c r="B82" t="s">
        <v>291</v>
      </c>
      <c r="C82">
        <v>0</v>
      </c>
    </row>
    <row r="83" spans="2:3">
      <c r="B83" t="s">
        <v>292</v>
      </c>
      <c r="C83">
        <v>4.8000000000000001E-4</v>
      </c>
    </row>
    <row r="84" spans="2:3">
      <c r="B84" t="s">
        <v>293</v>
      </c>
      <c r="C84">
        <v>5.13E-4</v>
      </c>
    </row>
    <row r="85" spans="2:3">
      <c r="B85" t="s">
        <v>294</v>
      </c>
      <c r="C85">
        <v>0</v>
      </c>
    </row>
    <row r="86" spans="2:3">
      <c r="B86" t="s">
        <v>295</v>
      </c>
      <c r="C86">
        <v>0</v>
      </c>
    </row>
    <row r="87" spans="2:3">
      <c r="B87" t="s">
        <v>296</v>
      </c>
      <c r="C87">
        <v>0</v>
      </c>
    </row>
    <row r="88" spans="2:3">
      <c r="B88" t="s">
        <v>297</v>
      </c>
      <c r="C88">
        <v>4.8200000000000001E-4</v>
      </c>
    </row>
    <row r="89" spans="2:3">
      <c r="B89" t="s">
        <v>298</v>
      </c>
      <c r="C89">
        <v>5.7700000000000004E-4</v>
      </c>
    </row>
    <row r="90" spans="2:3">
      <c r="B90" t="s">
        <v>299</v>
      </c>
      <c r="C90">
        <v>4.8200000000000001E-4</v>
      </c>
    </row>
    <row r="91" spans="2:3">
      <c r="B91" t="s">
        <v>300</v>
      </c>
      <c r="C91">
        <v>0</v>
      </c>
    </row>
    <row r="92" spans="2:3">
      <c r="B92" t="s">
        <v>301</v>
      </c>
      <c r="C92">
        <v>5.31E-4</v>
      </c>
    </row>
    <row r="93" spans="2:3">
      <c r="B93" t="s">
        <v>302</v>
      </c>
      <c r="C93">
        <v>5.3799999999999996E-4</v>
      </c>
    </row>
    <row r="94" spans="2:3">
      <c r="B94" t="s">
        <v>303</v>
      </c>
      <c r="C94">
        <v>5.2400000000000005E-4</v>
      </c>
    </row>
    <row r="95" spans="2:3">
      <c r="B95" t="s">
        <v>304</v>
      </c>
      <c r="C95">
        <v>5.2999999999999998E-4</v>
      </c>
    </row>
    <row r="96" spans="2:3">
      <c r="B96" t="s">
        <v>305</v>
      </c>
      <c r="C96">
        <v>0</v>
      </c>
    </row>
    <row r="97" spans="2:3">
      <c r="B97" t="s">
        <v>306</v>
      </c>
      <c r="C97">
        <v>5.2599999999999999E-4</v>
      </c>
    </row>
    <row r="98" spans="2:3">
      <c r="B98" t="s">
        <v>307</v>
      </c>
      <c r="C98" t="s">
        <v>308</v>
      </c>
    </row>
    <row r="99" spans="2:3">
      <c r="B99" t="s">
        <v>309</v>
      </c>
      <c r="C99">
        <v>5.1599999999999997E-4</v>
      </c>
    </row>
    <row r="100" spans="2:3">
      <c r="B100" t="s">
        <v>310</v>
      </c>
      <c r="C100">
        <v>3.39E-4</v>
      </c>
    </row>
    <row r="101" spans="2:3">
      <c r="B101" t="s">
        <v>311</v>
      </c>
      <c r="C101">
        <v>4.8299999999999998E-4</v>
      </c>
    </row>
    <row r="102" spans="2:3">
      <c r="B102" t="s">
        <v>312</v>
      </c>
      <c r="C102">
        <v>4.0099999999999999E-4</v>
      </c>
    </row>
    <row r="103" spans="2:3">
      <c r="B103" t="s">
        <v>313</v>
      </c>
      <c r="C103">
        <v>4.17E-4</v>
      </c>
    </row>
    <row r="104" spans="2:3">
      <c r="B104" t="s">
        <v>314</v>
      </c>
      <c r="C104">
        <v>5.9400000000000002E-4</v>
      </c>
    </row>
    <row r="105" spans="2:3">
      <c r="B105" t="s">
        <v>315</v>
      </c>
      <c r="C105">
        <v>4.6799999999999999E-4</v>
      </c>
    </row>
    <row r="106" spans="2:3">
      <c r="B106" t="s">
        <v>316</v>
      </c>
      <c r="C106">
        <v>5.2899999999999996E-4</v>
      </c>
    </row>
    <row r="107" spans="2:3">
      <c r="B107" t="s">
        <v>317</v>
      </c>
      <c r="C107">
        <v>5.4500000000000002E-4</v>
      </c>
    </row>
    <row r="108" spans="2:3">
      <c r="B108" t="s">
        <v>318</v>
      </c>
      <c r="C108">
        <v>5.04E-4</v>
      </c>
    </row>
    <row r="109" spans="2:3">
      <c r="B109" t="s">
        <v>319</v>
      </c>
      <c r="C109">
        <v>0</v>
      </c>
    </row>
    <row r="110" spans="2:3">
      <c r="B110" t="s">
        <v>320</v>
      </c>
      <c r="C110">
        <v>4.9899999999999999E-4</v>
      </c>
    </row>
    <row r="111" spans="2:3">
      <c r="B111" t="s">
        <v>321</v>
      </c>
      <c r="C111">
        <v>5.44E-4</v>
      </c>
    </row>
    <row r="112" spans="2:3">
      <c r="B112" t="s">
        <v>322</v>
      </c>
      <c r="C112">
        <v>0</v>
      </c>
    </row>
    <row r="113" spans="2:3">
      <c r="B113" t="s">
        <v>323</v>
      </c>
      <c r="C113">
        <v>3.4900000000000003E-4</v>
      </c>
    </row>
    <row r="114" spans="2:3">
      <c r="B114" t="s">
        <v>324</v>
      </c>
      <c r="C114">
        <v>3.5399999999999999E-4</v>
      </c>
    </row>
    <row r="115" spans="2:3">
      <c r="B115" t="s">
        <v>325</v>
      </c>
      <c r="C115">
        <v>3.8200000000000002E-4</v>
      </c>
    </row>
    <row r="116" spans="2:3">
      <c r="B116" t="s">
        <v>326</v>
      </c>
      <c r="C116">
        <v>4.8899999999999996E-4</v>
      </c>
    </row>
    <row r="117" spans="2:3">
      <c r="B117" t="s">
        <v>327</v>
      </c>
      <c r="C117">
        <v>4.3100000000000001E-4</v>
      </c>
    </row>
    <row r="118" spans="2:3">
      <c r="B118" t="s">
        <v>328</v>
      </c>
      <c r="C118">
        <v>5.0199999999999995E-4</v>
      </c>
    </row>
    <row r="119" spans="2:3">
      <c r="B119" t="s">
        <v>329</v>
      </c>
      <c r="C119">
        <v>0</v>
      </c>
    </row>
    <row r="120" spans="2:3">
      <c r="B120" t="s">
        <v>330</v>
      </c>
      <c r="C120">
        <v>0</v>
      </c>
    </row>
    <row r="121" spans="2:3">
      <c r="B121" t="s">
        <v>331</v>
      </c>
      <c r="C121">
        <v>0</v>
      </c>
    </row>
    <row r="122" spans="2:3">
      <c r="B122" t="s">
        <v>332</v>
      </c>
      <c r="C122">
        <v>4.8000000000000001E-4</v>
      </c>
    </row>
    <row r="123" spans="2:3">
      <c r="B123" t="s">
        <v>333</v>
      </c>
      <c r="C123">
        <v>4.0499999999999998E-4</v>
      </c>
    </row>
    <row r="124" spans="2:3">
      <c r="B124" t="s">
        <v>334</v>
      </c>
      <c r="C124">
        <v>2.5300000000000002E-4</v>
      </c>
    </row>
    <row r="125" spans="2:3">
      <c r="B125" t="s">
        <v>335</v>
      </c>
      <c r="C125">
        <v>4.35E-4</v>
      </c>
    </row>
    <row r="126" spans="2:3">
      <c r="B126" t="s">
        <v>336</v>
      </c>
      <c r="C126">
        <v>4.2299999999999998E-4</v>
      </c>
    </row>
    <row r="127" spans="2:3">
      <c r="B127" t="s">
        <v>337</v>
      </c>
      <c r="C127">
        <v>5.2999999999999998E-4</v>
      </c>
    </row>
    <row r="128" spans="2:3">
      <c r="B128" t="s">
        <v>338</v>
      </c>
      <c r="C128">
        <v>5.5199999999999997E-4</v>
      </c>
    </row>
    <row r="129" spans="2:3">
      <c r="B129" t="s">
        <v>339</v>
      </c>
      <c r="C129">
        <v>7.9900000000000001E-4</v>
      </c>
    </row>
    <row r="130" spans="2:3">
      <c r="B130" t="s">
        <v>340</v>
      </c>
      <c r="C130">
        <v>5.2999999999999998E-4</v>
      </c>
    </row>
    <row r="131" spans="2:3">
      <c r="B131" t="s">
        <v>341</v>
      </c>
      <c r="C131">
        <v>5.4199999999999995E-4</v>
      </c>
    </row>
    <row r="132" spans="2:3">
      <c r="B132" t="s">
        <v>342</v>
      </c>
      <c r="C132">
        <v>4.6700000000000002E-4</v>
      </c>
    </row>
    <row r="133" spans="2:3">
      <c r="B133" t="s">
        <v>343</v>
      </c>
      <c r="C133">
        <v>0</v>
      </c>
    </row>
    <row r="134" spans="2:3">
      <c r="B134" t="s">
        <v>344</v>
      </c>
      <c r="C134">
        <v>4.2999999999999999E-4</v>
      </c>
    </row>
    <row r="135" spans="2:3">
      <c r="B135" t="s">
        <v>345</v>
      </c>
      <c r="C135">
        <v>4.2700000000000002E-4</v>
      </c>
    </row>
    <row r="136" spans="2:3">
      <c r="B136" t="s">
        <v>346</v>
      </c>
      <c r="C136">
        <v>3.5399999999999999E-4</v>
      </c>
    </row>
    <row r="137" spans="2:3">
      <c r="B137" t="s">
        <v>347</v>
      </c>
      <c r="C137">
        <v>3.59E-4</v>
      </c>
    </row>
    <row r="138" spans="2:3">
      <c r="B138" t="s">
        <v>348</v>
      </c>
      <c r="C138">
        <v>5.5999999999999995E-4</v>
      </c>
    </row>
    <row r="139" spans="2:3">
      <c r="B139" t="s">
        <v>349</v>
      </c>
      <c r="C139">
        <v>4.1899999999999999E-4</v>
      </c>
    </row>
    <row r="140" spans="2:3">
      <c r="B140" t="s">
        <v>350</v>
      </c>
      <c r="C140">
        <v>4.9100000000000001E-4</v>
      </c>
    </row>
    <row r="141" spans="2:3">
      <c r="B141" t="s">
        <v>351</v>
      </c>
      <c r="C141">
        <v>1.66E-4</v>
      </c>
    </row>
    <row r="142" spans="2:3">
      <c r="B142" t="s">
        <v>352</v>
      </c>
      <c r="C142">
        <v>0</v>
      </c>
    </row>
    <row r="143" spans="2:3">
      <c r="B143" t="s">
        <v>353</v>
      </c>
      <c r="C143">
        <v>0</v>
      </c>
    </row>
    <row r="144" spans="2:3">
      <c r="B144" t="s">
        <v>354</v>
      </c>
      <c r="C144">
        <v>5.44E-4</v>
      </c>
    </row>
    <row r="145" spans="2:3">
      <c r="B145" t="s">
        <v>355</v>
      </c>
      <c r="C145">
        <v>5.3200000000000003E-4</v>
      </c>
    </row>
    <row r="146" spans="2:3">
      <c r="B146" t="s">
        <v>356</v>
      </c>
      <c r="C146">
        <v>5.2400000000000005E-4</v>
      </c>
    </row>
    <row r="147" spans="2:3">
      <c r="B147" t="s">
        <v>20</v>
      </c>
      <c r="C147">
        <v>0</v>
      </c>
    </row>
    <row r="148" spans="2:3">
      <c r="B148" t="s">
        <v>357</v>
      </c>
      <c r="C148">
        <v>3.7300000000000001E-4</v>
      </c>
    </row>
    <row r="149" spans="2:3">
      <c r="B149" t="s">
        <v>358</v>
      </c>
      <c r="C149">
        <v>3.8999999999999999E-4</v>
      </c>
    </row>
    <row r="150" spans="2:3">
      <c r="B150" t="s">
        <v>359</v>
      </c>
      <c r="C150">
        <v>5.2300000000000003E-4</v>
      </c>
    </row>
    <row r="151" spans="2:3">
      <c r="B151" t="s">
        <v>360</v>
      </c>
      <c r="C151">
        <v>5.2099999999999998E-4</v>
      </c>
    </row>
    <row r="152" spans="2:3">
      <c r="B152" t="s">
        <v>361</v>
      </c>
      <c r="C152">
        <v>5.3300000000000005E-4</v>
      </c>
    </row>
    <row r="153" spans="2:3">
      <c r="B153" t="s">
        <v>362</v>
      </c>
      <c r="C153">
        <v>4.9899999999999999E-4</v>
      </c>
    </row>
    <row r="154" spans="2:3">
      <c r="B154" t="s">
        <v>363</v>
      </c>
      <c r="C154">
        <v>4.2200000000000001E-4</v>
      </c>
    </row>
    <row r="155" spans="2:3">
      <c r="B155" t="s">
        <v>364</v>
      </c>
      <c r="C155">
        <v>4.5300000000000001E-4</v>
      </c>
    </row>
    <row r="156" spans="2:3">
      <c r="B156" t="s">
        <v>365</v>
      </c>
      <c r="C156">
        <v>5.2599999999999999E-4</v>
      </c>
    </row>
    <row r="157" spans="2:3">
      <c r="B157" t="s">
        <v>366</v>
      </c>
      <c r="C157">
        <v>4.64E-4</v>
      </c>
    </row>
    <row r="158" spans="2:3">
      <c r="B158" t="s">
        <v>367</v>
      </c>
      <c r="C158">
        <v>3.8900000000000002E-4</v>
      </c>
    </row>
    <row r="159" spans="2:3">
      <c r="B159" t="s">
        <v>368</v>
      </c>
      <c r="C159">
        <v>4.73E-4</v>
      </c>
    </row>
    <row r="160" spans="2:3">
      <c r="B160" t="s">
        <v>369</v>
      </c>
      <c r="C160">
        <v>3.1300000000000002E-4</v>
      </c>
    </row>
    <row r="161" spans="2:3">
      <c r="B161" t="s">
        <v>370</v>
      </c>
      <c r="C161">
        <v>0</v>
      </c>
    </row>
    <row r="162" spans="2:3">
      <c r="B162" t="s">
        <v>371</v>
      </c>
      <c r="C162">
        <v>2.4000000000000001E-4</v>
      </c>
    </row>
    <row r="163" spans="2:3">
      <c r="B163" t="s">
        <v>372</v>
      </c>
      <c r="C163">
        <v>4.1100000000000002E-4</v>
      </c>
    </row>
    <row r="164" spans="2:3">
      <c r="B164" t="s">
        <v>373</v>
      </c>
      <c r="C164">
        <v>4.2299999999999998E-4</v>
      </c>
    </row>
    <row r="165" spans="2:3">
      <c r="B165" t="s">
        <v>374</v>
      </c>
      <c r="C165">
        <v>4.55E-4</v>
      </c>
    </row>
    <row r="166" spans="2:3">
      <c r="B166" t="s">
        <v>375</v>
      </c>
      <c r="C166">
        <v>3.0899999999999998E-4</v>
      </c>
    </row>
    <row r="167" spans="2:3">
      <c r="B167" t="s">
        <v>376</v>
      </c>
      <c r="C167">
        <v>4.5800000000000002E-4</v>
      </c>
    </row>
    <row r="168" spans="2:3">
      <c r="B168" t="s">
        <v>377</v>
      </c>
      <c r="C168">
        <v>3.9199999999999999E-4</v>
      </c>
    </row>
    <row r="169" spans="2:3">
      <c r="B169" t="s">
        <v>378</v>
      </c>
      <c r="C169">
        <v>7.9999999999999996E-6</v>
      </c>
    </row>
    <row r="170" spans="2:3">
      <c r="B170" t="s">
        <v>379</v>
      </c>
      <c r="C170">
        <v>3.9199999999999999E-4</v>
      </c>
    </row>
    <row r="171" spans="2:3">
      <c r="B171" t="s">
        <v>380</v>
      </c>
      <c r="C171">
        <v>0</v>
      </c>
    </row>
    <row r="172" spans="2:3">
      <c r="B172" t="s">
        <v>381</v>
      </c>
      <c r="C172">
        <v>4.66E-4</v>
      </c>
    </row>
    <row r="173" spans="2:3">
      <c r="B173" t="s">
        <v>382</v>
      </c>
      <c r="C173">
        <v>4.4999999999999999E-4</v>
      </c>
    </row>
    <row r="174" spans="2:3">
      <c r="B174" t="s">
        <v>383</v>
      </c>
      <c r="C174">
        <v>0</v>
      </c>
    </row>
    <row r="175" spans="2:3">
      <c r="B175" t="s">
        <v>384</v>
      </c>
      <c r="C175">
        <v>2.92E-4</v>
      </c>
    </row>
    <row r="176" spans="2:3">
      <c r="B176" t="s">
        <v>385</v>
      </c>
      <c r="C176">
        <v>3.6699999999999998E-4</v>
      </c>
    </row>
    <row r="177" spans="2:3">
      <c r="B177" t="s">
        <v>386</v>
      </c>
      <c r="C177">
        <v>3.8999999999999999E-4</v>
      </c>
    </row>
    <row r="178" spans="2:3">
      <c r="B178" t="s">
        <v>387</v>
      </c>
      <c r="C178">
        <v>0</v>
      </c>
    </row>
    <row r="179" spans="2:3">
      <c r="B179" t="s">
        <v>388</v>
      </c>
      <c r="C179">
        <v>2.92E-4</v>
      </c>
    </row>
    <row r="180" spans="2:3">
      <c r="B180" t="s">
        <v>389</v>
      </c>
      <c r="C180">
        <v>3.19E-4</v>
      </c>
    </row>
    <row r="181" spans="2:3">
      <c r="B181" t="s">
        <v>390</v>
      </c>
      <c r="C181">
        <v>5.1099999999999995E-4</v>
      </c>
    </row>
    <row r="182" spans="2:3">
      <c r="B182" t="s">
        <v>391</v>
      </c>
      <c r="C182">
        <v>3.6499999999999998E-4</v>
      </c>
    </row>
    <row r="183" spans="2:3">
      <c r="B183" t="s">
        <v>392</v>
      </c>
      <c r="C183">
        <v>0</v>
      </c>
    </row>
    <row r="184" spans="2:3">
      <c r="B184" t="s">
        <v>393</v>
      </c>
      <c r="C184">
        <v>4.1199999999999999E-4</v>
      </c>
    </row>
    <row r="185" spans="2:3">
      <c r="B185" t="s">
        <v>394</v>
      </c>
      <c r="C185">
        <v>4.44E-4</v>
      </c>
    </row>
    <row r="186" spans="2:3">
      <c r="B186" t="s">
        <v>395</v>
      </c>
      <c r="C186">
        <v>5.1699999999999999E-4</v>
      </c>
    </row>
    <row r="187" spans="2:3">
      <c r="B187" t="s">
        <v>396</v>
      </c>
      <c r="C187">
        <v>5.4900000000000001E-4</v>
      </c>
    </row>
    <row r="188" spans="2:3">
      <c r="B188" t="s">
        <v>397</v>
      </c>
      <c r="C188">
        <v>3.9199999999999999E-4</v>
      </c>
    </row>
    <row r="189" spans="2:3">
      <c r="B189" t="s">
        <v>398</v>
      </c>
      <c r="C189">
        <v>3.8200000000000002E-4</v>
      </c>
    </row>
    <row r="190" spans="2:3">
      <c r="B190" t="s">
        <v>399</v>
      </c>
      <c r="C190">
        <v>3.1799999999999998E-4</v>
      </c>
    </row>
    <row r="191" spans="2:3">
      <c r="B191" t="s">
        <v>400</v>
      </c>
      <c r="C191">
        <v>3.8999999999999999E-4</v>
      </c>
    </row>
    <row r="192" spans="2:3">
      <c r="B192" t="s">
        <v>401</v>
      </c>
      <c r="C192">
        <v>6.5899999999999997E-4</v>
      </c>
    </row>
    <row r="193" spans="2:3">
      <c r="B193" t="s">
        <v>402</v>
      </c>
      <c r="C193">
        <v>3.9199999999999999E-4</v>
      </c>
    </row>
    <row r="194" spans="2:3">
      <c r="B194" t="s">
        <v>403</v>
      </c>
      <c r="C194">
        <v>5.1000000000000004E-4</v>
      </c>
    </row>
    <row r="195" spans="2:3">
      <c r="B195" t="s">
        <v>404</v>
      </c>
      <c r="C195">
        <v>2.02E-4</v>
      </c>
    </row>
    <row r="196" spans="2:3">
      <c r="B196" t="s">
        <v>405</v>
      </c>
      <c r="C196">
        <v>0</v>
      </c>
    </row>
    <row r="197" spans="2:3">
      <c r="B197" t="s">
        <v>406</v>
      </c>
      <c r="C197">
        <v>0</v>
      </c>
    </row>
    <row r="198" spans="2:3">
      <c r="B198" t="s">
        <v>407</v>
      </c>
      <c r="C198">
        <v>3.7399999999999998E-4</v>
      </c>
    </row>
    <row r="199" spans="2:3">
      <c r="B199" t="s">
        <v>408</v>
      </c>
      <c r="C199">
        <v>3.3000000000000003E-5</v>
      </c>
    </row>
    <row r="200" spans="2:3">
      <c r="B200" t="s">
        <v>409</v>
      </c>
      <c r="C200">
        <v>4.7899999999999999E-4</v>
      </c>
    </row>
    <row r="201" spans="2:3">
      <c r="B201" t="s">
        <v>410</v>
      </c>
      <c r="C201" t="s">
        <v>308</v>
      </c>
    </row>
    <row r="202" spans="2:3">
      <c r="B202" t="s">
        <v>411</v>
      </c>
      <c r="C202">
        <v>5.4100000000000003E-4</v>
      </c>
    </row>
    <row r="203" spans="2:3">
      <c r="B203" t="s">
        <v>412</v>
      </c>
      <c r="C203">
        <v>3.9199999999999999E-4</v>
      </c>
    </row>
    <row r="204" spans="2:3">
      <c r="B204" t="s">
        <v>413</v>
      </c>
      <c r="C204">
        <v>4.9799999999999996E-4</v>
      </c>
    </row>
    <row r="205" spans="2:3">
      <c r="B205" t="s">
        <v>414</v>
      </c>
      <c r="C205">
        <v>4.86E-4</v>
      </c>
    </row>
    <row r="206" spans="2:3">
      <c r="B206" t="s">
        <v>415</v>
      </c>
      <c r="C206">
        <v>4.2700000000000002E-4</v>
      </c>
    </row>
    <row r="207" spans="2:3">
      <c r="B207" t="s">
        <v>416</v>
      </c>
      <c r="C207">
        <v>5.04E-4</v>
      </c>
    </row>
    <row r="208" spans="2:3">
      <c r="B208" t="s">
        <v>417</v>
      </c>
      <c r="C208">
        <v>4.7899999999999999E-4</v>
      </c>
    </row>
    <row r="209" spans="2:3">
      <c r="B209" t="s">
        <v>418</v>
      </c>
      <c r="C209">
        <v>5.31E-4</v>
      </c>
    </row>
    <row r="210" spans="2:3">
      <c r="B210" t="s">
        <v>419</v>
      </c>
      <c r="C210">
        <v>5.0299999999999997E-4</v>
      </c>
    </row>
    <row r="211" spans="2:3">
      <c r="B211" t="s">
        <v>420</v>
      </c>
      <c r="C211">
        <v>0</v>
      </c>
    </row>
    <row r="212" spans="2:3">
      <c r="B212" t="s">
        <v>421</v>
      </c>
      <c r="C212">
        <v>0</v>
      </c>
    </row>
    <row r="213" spans="2:3">
      <c r="B213" t="s">
        <v>422</v>
      </c>
      <c r="C213">
        <v>4.7699999999999999E-4</v>
      </c>
    </row>
    <row r="214" spans="2:3">
      <c r="B214" t="s">
        <v>423</v>
      </c>
      <c r="C214">
        <v>5.2099999999999998E-4</v>
      </c>
    </row>
    <row r="215" spans="2:3">
      <c r="B215" t="s">
        <v>424</v>
      </c>
      <c r="C215">
        <v>4.9600000000000002E-4</v>
      </c>
    </row>
    <row r="216" spans="2:3">
      <c r="B216" t="s">
        <v>425</v>
      </c>
      <c r="C216">
        <v>4.5600000000000003E-4</v>
      </c>
    </row>
    <row r="217" spans="2:3">
      <c r="B217" t="s">
        <v>426</v>
      </c>
      <c r="C217">
        <v>4.26E-4</v>
      </c>
    </row>
    <row r="218" spans="2:3">
      <c r="B218" t="s">
        <v>427</v>
      </c>
      <c r="C218">
        <v>3.9300000000000001E-4</v>
      </c>
    </row>
    <row r="219" spans="2:3">
      <c r="B219" t="s">
        <v>428</v>
      </c>
      <c r="C219">
        <v>0</v>
      </c>
    </row>
    <row r="220" spans="2:3">
      <c r="B220" t="s">
        <v>429</v>
      </c>
      <c r="C220">
        <v>0</v>
      </c>
    </row>
    <row r="221" spans="2:3">
      <c r="B221" t="s">
        <v>430</v>
      </c>
      <c r="C221">
        <v>2.5300000000000002E-4</v>
      </c>
    </row>
    <row r="222" spans="2:3">
      <c r="B222" t="s">
        <v>431</v>
      </c>
      <c r="C222">
        <v>4.9899999999999999E-4</v>
      </c>
    </row>
    <row r="223" spans="2:3">
      <c r="B223" t="s">
        <v>432</v>
      </c>
      <c r="C223">
        <v>4.3600000000000003E-4</v>
      </c>
    </row>
    <row r="224" spans="2:3">
      <c r="B224" t="s">
        <v>433</v>
      </c>
      <c r="C224">
        <v>5.4000000000000001E-4</v>
      </c>
    </row>
    <row r="225" spans="2:3">
      <c r="B225" t="s">
        <v>434</v>
      </c>
      <c r="C225">
        <v>3.1599999999999998E-4</v>
      </c>
    </row>
    <row r="226" spans="2:3">
      <c r="B226" t="s">
        <v>435</v>
      </c>
      <c r="C226">
        <v>5.8500000000000002E-4</v>
      </c>
    </row>
    <row r="227" spans="2:3">
      <c r="B227" t="s">
        <v>436</v>
      </c>
      <c r="C227">
        <v>5.4500000000000002E-4</v>
      </c>
    </row>
    <row r="228" spans="2:3">
      <c r="B228" t="s">
        <v>437</v>
      </c>
      <c r="C228">
        <v>4.3899999999999999E-4</v>
      </c>
    </row>
    <row r="229" spans="2:3">
      <c r="B229" t="s">
        <v>438</v>
      </c>
      <c r="C229">
        <v>4.1800000000000002E-4</v>
      </c>
    </row>
    <row r="230" spans="2:3">
      <c r="B230" t="s">
        <v>439</v>
      </c>
      <c r="C230">
        <v>3.9199999999999999E-4</v>
      </c>
    </row>
    <row r="231" spans="2:3">
      <c r="B231" t="s">
        <v>440</v>
      </c>
      <c r="C231">
        <v>5.3600000000000002E-4</v>
      </c>
    </row>
    <row r="232" spans="2:3">
      <c r="B232" t="s">
        <v>441</v>
      </c>
      <c r="C232">
        <v>2.9100000000000003E-4</v>
      </c>
    </row>
    <row r="233" spans="2:3">
      <c r="B233" t="s">
        <v>442</v>
      </c>
      <c r="C233">
        <v>4.6099999999999998E-4</v>
      </c>
    </row>
    <row r="234" spans="2:3">
      <c r="B234" t="s">
        <v>443</v>
      </c>
      <c r="C234">
        <v>4.9100000000000001E-4</v>
      </c>
    </row>
    <row r="235" spans="2:3">
      <c r="B235" t="s">
        <v>444</v>
      </c>
      <c r="C235">
        <v>4.6700000000000002E-4</v>
      </c>
    </row>
    <row r="236" spans="2:3">
      <c r="B236" t="s">
        <v>445</v>
      </c>
      <c r="C236">
        <v>0</v>
      </c>
    </row>
    <row r="237" spans="2:3">
      <c r="B237" t="s">
        <v>446</v>
      </c>
      <c r="C237">
        <v>2.0000000000000001E-4</v>
      </c>
    </row>
    <row r="238" spans="2:3">
      <c r="B238" t="s">
        <v>447</v>
      </c>
      <c r="C238">
        <v>5.4600000000000004E-4</v>
      </c>
    </row>
    <row r="239" spans="2:3">
      <c r="B239" t="s">
        <v>448</v>
      </c>
      <c r="C239">
        <v>3.9100000000000002E-4</v>
      </c>
    </row>
    <row r="240" spans="2:3">
      <c r="B240" t="s">
        <v>449</v>
      </c>
      <c r="C240">
        <v>0</v>
      </c>
    </row>
    <row r="241" spans="2:3">
      <c r="B241" t="s">
        <v>450</v>
      </c>
      <c r="C241">
        <v>0</v>
      </c>
    </row>
    <row r="242" spans="2:3">
      <c r="B242" t="s">
        <v>451</v>
      </c>
      <c r="C242">
        <v>2.0000000000000001E-4</v>
      </c>
    </row>
    <row r="243" spans="2:3">
      <c r="B243" t="s">
        <v>452</v>
      </c>
      <c r="C243">
        <v>4.8299999999999998E-4</v>
      </c>
    </row>
    <row r="244" spans="2:3">
      <c r="B244" t="s">
        <v>453</v>
      </c>
      <c r="C244">
        <v>5.1900000000000004E-4</v>
      </c>
    </row>
    <row r="245" spans="2:3">
      <c r="B245" t="s">
        <v>454</v>
      </c>
      <c r="C245">
        <v>3.8299999999999999E-4</v>
      </c>
    </row>
    <row r="246" spans="2:3">
      <c r="B246" t="s">
        <v>455</v>
      </c>
      <c r="C246" t="s">
        <v>308</v>
      </c>
    </row>
    <row r="247" spans="2:3">
      <c r="B247" t="s">
        <v>456</v>
      </c>
      <c r="C247" t="s">
        <v>457</v>
      </c>
    </row>
    <row r="248" spans="2:3">
      <c r="B248" t="s">
        <v>458</v>
      </c>
      <c r="C248">
        <v>0</v>
      </c>
    </row>
    <row r="249" spans="2:3">
      <c r="B249" t="s">
        <v>459</v>
      </c>
      <c r="C249" t="s">
        <v>308</v>
      </c>
    </row>
    <row r="250" spans="2:3">
      <c r="B250" t="s">
        <v>460</v>
      </c>
      <c r="C250">
        <v>5.2099999999999998E-4</v>
      </c>
    </row>
    <row r="251" spans="2:3">
      <c r="B251" t="s">
        <v>461</v>
      </c>
      <c r="C251">
        <v>3.3500000000000001E-4</v>
      </c>
    </row>
    <row r="252" spans="2:3">
      <c r="B252" t="s">
        <v>462</v>
      </c>
      <c r="C252">
        <v>3.9199999999999999E-4</v>
      </c>
    </row>
    <row r="253" spans="2:3">
      <c r="B253" t="s">
        <v>463</v>
      </c>
      <c r="C253">
        <v>6.4199999999999999E-4</v>
      </c>
    </row>
    <row r="254" spans="2:3">
      <c r="B254" t="s">
        <v>464</v>
      </c>
      <c r="C254">
        <v>3.9199999999999999E-4</v>
      </c>
    </row>
    <row r="255" spans="2:3">
      <c r="B255" t="s">
        <v>465</v>
      </c>
      <c r="C255">
        <v>6.69E-4</v>
      </c>
    </row>
    <row r="256" spans="2:3">
      <c r="B256" t="s">
        <v>466</v>
      </c>
      <c r="C256">
        <v>3.9199999999999999E-4</v>
      </c>
    </row>
    <row r="257" spans="2:3">
      <c r="B257" t="s">
        <v>467</v>
      </c>
      <c r="C257">
        <v>3.9199999999999999E-4</v>
      </c>
    </row>
    <row r="258" spans="2:3">
      <c r="B258" t="s">
        <v>468</v>
      </c>
      <c r="C258">
        <v>3.88E-4</v>
      </c>
    </row>
    <row r="259" spans="2:3">
      <c r="B259" t="s">
        <v>469</v>
      </c>
      <c r="C259">
        <v>5.1999999999999995E-4</v>
      </c>
    </row>
    <row r="260" spans="2:3">
      <c r="B260" t="s">
        <v>470</v>
      </c>
      <c r="C260">
        <v>4.3600000000000003E-4</v>
      </c>
    </row>
    <row r="261" spans="2:3">
      <c r="B261" t="s">
        <v>471</v>
      </c>
      <c r="C261">
        <v>5.1000000000000004E-4</v>
      </c>
    </row>
    <row r="262" spans="2:3">
      <c r="B262" t="s">
        <v>472</v>
      </c>
      <c r="C262">
        <v>4.2900000000000002E-4</v>
      </c>
    </row>
    <row r="263" spans="2:3">
      <c r="B263" t="s">
        <v>473</v>
      </c>
      <c r="C263">
        <v>0</v>
      </c>
    </row>
    <row r="264" spans="2:3">
      <c r="B264" t="s">
        <v>474</v>
      </c>
      <c r="C264">
        <v>3.1799999999999998E-4</v>
      </c>
    </row>
    <row r="265" spans="2:3">
      <c r="B265" t="s">
        <v>475</v>
      </c>
      <c r="C265">
        <v>3.9199999999999999E-4</v>
      </c>
    </row>
    <row r="266" spans="2:3">
      <c r="B266" t="s">
        <v>476</v>
      </c>
      <c r="C266">
        <v>5.2300000000000003E-4</v>
      </c>
    </row>
    <row r="267" spans="2:3">
      <c r="B267" t="s">
        <v>477</v>
      </c>
      <c r="C267">
        <v>4.17E-4</v>
      </c>
    </row>
    <row r="268" spans="2:3">
      <c r="B268" t="s">
        <v>478</v>
      </c>
      <c r="C268">
        <v>4.4799999999999999E-4</v>
      </c>
    </row>
    <row r="269" spans="2:3">
      <c r="B269" t="s">
        <v>479</v>
      </c>
      <c r="C269">
        <v>4.3600000000000003E-4</v>
      </c>
    </row>
    <row r="270" spans="2:3">
      <c r="B270" t="s">
        <v>480</v>
      </c>
      <c r="C270">
        <v>1.0369999999999999E-3</v>
      </c>
    </row>
    <row r="271" spans="2:3">
      <c r="B271" t="s">
        <v>481</v>
      </c>
      <c r="C271">
        <v>4.1800000000000002E-4</v>
      </c>
    </row>
    <row r="272" spans="2:3">
      <c r="B272" t="s">
        <v>482</v>
      </c>
      <c r="C272">
        <v>2.5300000000000002E-4</v>
      </c>
    </row>
    <row r="273" spans="2:3">
      <c r="B273" t="s">
        <v>483</v>
      </c>
      <c r="C273">
        <v>2.99E-4</v>
      </c>
    </row>
    <row r="274" spans="2:3">
      <c r="B274" t="s">
        <v>484</v>
      </c>
      <c r="C274">
        <v>5.3899999999999998E-4</v>
      </c>
    </row>
    <row r="275" spans="2:3">
      <c r="B275" t="s">
        <v>485</v>
      </c>
      <c r="C275">
        <v>0</v>
      </c>
    </row>
    <row r="276" spans="2:3">
      <c r="B276" t="s">
        <v>486</v>
      </c>
      <c r="C276">
        <v>0</v>
      </c>
    </row>
    <row r="277" spans="2:3">
      <c r="B277" t="s">
        <v>487</v>
      </c>
      <c r="C277">
        <v>5.4500000000000002E-4</v>
      </c>
    </row>
    <row r="278" spans="2:3">
      <c r="B278" t="s">
        <v>488</v>
      </c>
      <c r="C278">
        <v>4.2900000000000002E-4</v>
      </c>
    </row>
    <row r="279" spans="2:3">
      <c r="B279" t="s">
        <v>489</v>
      </c>
      <c r="C279">
        <v>4.2099999999999999E-4</v>
      </c>
    </row>
    <row r="280" spans="2:3">
      <c r="B280" t="s">
        <v>490</v>
      </c>
      <c r="C280">
        <v>2.9300000000000002E-4</v>
      </c>
    </row>
    <row r="281" spans="2:3">
      <c r="B281" t="s">
        <v>491</v>
      </c>
      <c r="C281">
        <v>4.73E-4</v>
      </c>
    </row>
    <row r="282" spans="2:3">
      <c r="B282" t="s">
        <v>492</v>
      </c>
      <c r="C282">
        <v>4.9799999999999996E-4</v>
      </c>
    </row>
    <row r="283" spans="2:3">
      <c r="B283" t="s">
        <v>493</v>
      </c>
      <c r="C283">
        <v>5.2499999999999997E-4</v>
      </c>
    </row>
    <row r="284" spans="2:3">
      <c r="B284" t="s">
        <v>494</v>
      </c>
      <c r="C284">
        <v>5.31E-4</v>
      </c>
    </row>
    <row r="285" spans="2:3">
      <c r="B285" t="s">
        <v>495</v>
      </c>
      <c r="C285">
        <v>0</v>
      </c>
    </row>
    <row r="286" spans="2:3">
      <c r="B286" t="s">
        <v>496</v>
      </c>
      <c r="C286">
        <v>0</v>
      </c>
    </row>
    <row r="287" spans="2:3">
      <c r="B287" t="s">
        <v>497</v>
      </c>
      <c r="C287">
        <v>3.8999999999999999E-4</v>
      </c>
    </row>
    <row r="288" spans="2:3">
      <c r="B288" t="s">
        <v>498</v>
      </c>
      <c r="C288">
        <v>3.8999999999999999E-4</v>
      </c>
    </row>
    <row r="289" spans="2:3">
      <c r="B289" t="s">
        <v>499</v>
      </c>
      <c r="C289">
        <v>3.8999999999999999E-4</v>
      </c>
    </row>
    <row r="290" spans="2:3">
      <c r="B290" t="s">
        <v>500</v>
      </c>
      <c r="C290">
        <v>3.4299999999999999E-4</v>
      </c>
    </row>
    <row r="291" spans="2:3">
      <c r="B291" t="s">
        <v>501</v>
      </c>
      <c r="C291">
        <v>2.4800000000000001E-4</v>
      </c>
    </row>
    <row r="292" spans="2:3">
      <c r="B292" t="s">
        <v>502</v>
      </c>
      <c r="C292">
        <v>0</v>
      </c>
    </row>
    <row r="293" spans="2:3">
      <c r="B293" t="s">
        <v>503</v>
      </c>
      <c r="C293">
        <v>6.29E-4</v>
      </c>
    </row>
    <row r="294" spans="2:3">
      <c r="B294" t="s">
        <v>504</v>
      </c>
      <c r="C294">
        <v>4.2200000000000001E-4</v>
      </c>
    </row>
    <row r="295" spans="2:3">
      <c r="B295" t="s">
        <v>505</v>
      </c>
      <c r="C295">
        <v>3.01E-4</v>
      </c>
    </row>
    <row r="296" spans="2:3">
      <c r="B296" t="s">
        <v>506</v>
      </c>
      <c r="C296">
        <v>3.6900000000000002E-4</v>
      </c>
    </row>
    <row r="297" spans="2:3">
      <c r="B297" t="s">
        <v>507</v>
      </c>
      <c r="C297">
        <v>2.7799999999999998E-4</v>
      </c>
    </row>
    <row r="298" spans="2:3">
      <c r="B298" t="s">
        <v>508</v>
      </c>
      <c r="C298">
        <v>6.3599999999999996E-4</v>
      </c>
    </row>
    <row r="299" spans="2:3">
      <c r="B299" t="s">
        <v>509</v>
      </c>
      <c r="C299">
        <v>0</v>
      </c>
    </row>
    <row r="300" spans="2:3">
      <c r="B300" t="s">
        <v>510</v>
      </c>
      <c r="C300">
        <v>5.7799999999999995E-4</v>
      </c>
    </row>
    <row r="301" spans="2:3">
      <c r="B301" t="s">
        <v>511</v>
      </c>
      <c r="C301">
        <v>3.79E-4</v>
      </c>
    </row>
    <row r="302" spans="2:3">
      <c r="B302" t="s">
        <v>512</v>
      </c>
      <c r="C302">
        <v>2.5599999999999999E-4</v>
      </c>
    </row>
    <row r="303" spans="2:3">
      <c r="B303" t="s">
        <v>513</v>
      </c>
      <c r="C303">
        <v>4.08E-4</v>
      </c>
    </row>
    <row r="304" spans="2:3">
      <c r="B304" t="s">
        <v>514</v>
      </c>
      <c r="C304">
        <v>0</v>
      </c>
    </row>
    <row r="305" spans="2:3">
      <c r="B305" t="s">
        <v>515</v>
      </c>
      <c r="C305">
        <v>0</v>
      </c>
    </row>
    <row r="306" spans="2:3">
      <c r="B306" t="s">
        <v>516</v>
      </c>
      <c r="C306">
        <v>2.2000000000000001E-4</v>
      </c>
    </row>
    <row r="307" spans="2:3">
      <c r="B307" t="s">
        <v>517</v>
      </c>
      <c r="C307">
        <v>3.3E-4</v>
      </c>
    </row>
    <row r="308" spans="2:3">
      <c r="B308" t="s">
        <v>518</v>
      </c>
      <c r="C308">
        <v>3.4900000000000003E-4</v>
      </c>
    </row>
    <row r="309" spans="2:3">
      <c r="B309" t="s">
        <v>519</v>
      </c>
      <c r="C309">
        <v>4.0000000000000002E-4</v>
      </c>
    </row>
    <row r="310" spans="2:3">
      <c r="B310" t="s">
        <v>520</v>
      </c>
      <c r="C310">
        <v>4.0499999999999998E-4</v>
      </c>
    </row>
    <row r="311" spans="2:3">
      <c r="B311" t="s">
        <v>521</v>
      </c>
      <c r="C311">
        <v>3.8499999999999998E-4</v>
      </c>
    </row>
    <row r="312" spans="2:3">
      <c r="B312" t="s">
        <v>522</v>
      </c>
      <c r="C312" t="s">
        <v>308</v>
      </c>
    </row>
    <row r="313" spans="2:3">
      <c r="B313" t="s">
        <v>523</v>
      </c>
      <c r="C313">
        <v>3.7800000000000003E-4</v>
      </c>
    </row>
    <row r="314" spans="2:3">
      <c r="B314" t="s">
        <v>524</v>
      </c>
      <c r="C314">
        <v>0</v>
      </c>
    </row>
    <row r="315" spans="2:3">
      <c r="B315" t="s">
        <v>525</v>
      </c>
      <c r="C315">
        <v>0</v>
      </c>
    </row>
    <row r="316" spans="2:3">
      <c r="B316" t="s">
        <v>526</v>
      </c>
      <c r="C316">
        <v>5.04E-4</v>
      </c>
    </row>
    <row r="317" spans="2:3">
      <c r="B317" t="s">
        <v>527</v>
      </c>
      <c r="C317">
        <v>4.0400000000000001E-4</v>
      </c>
    </row>
    <row r="318" spans="2:3">
      <c r="B318" t="s">
        <v>528</v>
      </c>
      <c r="C318">
        <v>5.9500000000000004E-4</v>
      </c>
    </row>
    <row r="319" spans="2:3">
      <c r="B319" t="s">
        <v>529</v>
      </c>
      <c r="C319">
        <v>5.3499999999999999E-4</v>
      </c>
    </row>
    <row r="320" spans="2:3">
      <c r="B320" t="s">
        <v>530</v>
      </c>
      <c r="C320">
        <v>4.3199999999999998E-4</v>
      </c>
    </row>
    <row r="321" spans="2:3">
      <c r="B321" t="s">
        <v>531</v>
      </c>
      <c r="C321">
        <v>0</v>
      </c>
    </row>
    <row r="322" spans="2:3">
      <c r="B322" t="s">
        <v>532</v>
      </c>
      <c r="C322">
        <v>0</v>
      </c>
    </row>
    <row r="323" spans="2:3">
      <c r="B323" t="s">
        <v>533</v>
      </c>
      <c r="C323">
        <v>5.5800000000000001E-4</v>
      </c>
    </row>
    <row r="324" spans="2:3">
      <c r="B324" t="s">
        <v>534</v>
      </c>
      <c r="C324">
        <v>7.3099999999999999E-4</v>
      </c>
    </row>
    <row r="325" spans="2:3">
      <c r="B325" t="s">
        <v>535</v>
      </c>
      <c r="C325">
        <v>0</v>
      </c>
    </row>
    <row r="326" spans="2:3">
      <c r="B326" t="s">
        <v>536</v>
      </c>
      <c r="C326">
        <v>4.28E-4</v>
      </c>
    </row>
    <row r="327" spans="2:3">
      <c r="B327" t="s">
        <v>537</v>
      </c>
      <c r="C327">
        <v>3.88E-4</v>
      </c>
    </row>
    <row r="328" spans="2:3">
      <c r="B328" t="s">
        <v>538</v>
      </c>
      <c r="C328">
        <v>0</v>
      </c>
    </row>
    <row r="329" spans="2:3">
      <c r="B329" t="s">
        <v>539</v>
      </c>
      <c r="C329">
        <v>4.3999999999999999E-5</v>
      </c>
    </row>
    <row r="330" spans="2:3">
      <c r="B330" t="s">
        <v>540</v>
      </c>
      <c r="C330">
        <v>1.3200000000000001E-4</v>
      </c>
    </row>
    <row r="331" spans="2:3">
      <c r="B331" t="s">
        <v>541</v>
      </c>
      <c r="C331">
        <v>1.7699999999999999E-4</v>
      </c>
    </row>
    <row r="332" spans="2:3">
      <c r="B332" t="s">
        <v>542</v>
      </c>
      <c r="C332">
        <v>1.3300000000000001E-4</v>
      </c>
    </row>
    <row r="333" spans="2:3">
      <c r="B333" t="s">
        <v>543</v>
      </c>
      <c r="C333">
        <v>1.21E-4</v>
      </c>
    </row>
    <row r="334" spans="2:3">
      <c r="B334" t="s">
        <v>544</v>
      </c>
      <c r="C334">
        <v>9.0000000000000006E-5</v>
      </c>
    </row>
    <row r="335" spans="2:3">
      <c r="B335" t="s">
        <v>545</v>
      </c>
      <c r="C335">
        <v>3.8999999999999999E-4</v>
      </c>
    </row>
    <row r="336" spans="2:3">
      <c r="B336" t="s">
        <v>546</v>
      </c>
      <c r="C336">
        <v>2.5000000000000001E-4</v>
      </c>
    </row>
    <row r="337" spans="2:3">
      <c r="B337" t="s">
        <v>547</v>
      </c>
      <c r="C337">
        <v>3.5E-4</v>
      </c>
    </row>
    <row r="338" spans="2:3">
      <c r="B338" t="s">
        <v>548</v>
      </c>
      <c r="C338">
        <v>1.8799999999999999E-4</v>
      </c>
    </row>
    <row r="339" spans="2:3">
      <c r="B339" t="s">
        <v>549</v>
      </c>
      <c r="C339">
        <v>1.6699999999999999E-4</v>
      </c>
    </row>
    <row r="340" spans="2:3">
      <c r="B340" t="s">
        <v>550</v>
      </c>
      <c r="C340">
        <v>1.2E-4</v>
      </c>
    </row>
    <row r="341" spans="2:3">
      <c r="B341" t="s">
        <v>551</v>
      </c>
      <c r="C341">
        <v>1.8799999999999999E-4</v>
      </c>
    </row>
    <row r="342" spans="2:3">
      <c r="B342" t="s">
        <v>552</v>
      </c>
      <c r="C342">
        <v>5.4900000000000001E-4</v>
      </c>
    </row>
    <row r="343" spans="2:3">
      <c r="B343" t="s">
        <v>553</v>
      </c>
      <c r="C343">
        <v>3.0699999999999998E-4</v>
      </c>
    </row>
    <row r="344" spans="2:3">
      <c r="B344" t="s">
        <v>554</v>
      </c>
      <c r="C344">
        <v>0</v>
      </c>
    </row>
    <row r="345" spans="2:3">
      <c r="B345" t="s">
        <v>555</v>
      </c>
      <c r="C345">
        <v>0</v>
      </c>
    </row>
    <row r="346" spans="2:3">
      <c r="B346" t="s">
        <v>556</v>
      </c>
      <c r="C346">
        <v>2.5300000000000002E-4</v>
      </c>
    </row>
    <row r="347" spans="2:3">
      <c r="B347" t="s">
        <v>557</v>
      </c>
      <c r="C347">
        <v>3.1700000000000001E-4</v>
      </c>
    </row>
    <row r="348" spans="2:3">
      <c r="B348" t="s">
        <v>558</v>
      </c>
      <c r="C348">
        <v>3.3799999999999998E-4</v>
      </c>
    </row>
    <row r="349" spans="2:3">
      <c r="B349" t="s">
        <v>559</v>
      </c>
      <c r="C349">
        <v>4.6799999999999999E-4</v>
      </c>
    </row>
    <row r="350" spans="2:3">
      <c r="B350" t="s">
        <v>560</v>
      </c>
      <c r="C350">
        <v>2.23E-4</v>
      </c>
    </row>
    <row r="351" spans="2:3">
      <c r="B351" t="s">
        <v>561</v>
      </c>
      <c r="C351">
        <v>0</v>
      </c>
    </row>
    <row r="352" spans="2:3">
      <c r="B352" t="s">
        <v>562</v>
      </c>
      <c r="C352">
        <v>4.7699999999999999E-4</v>
      </c>
    </row>
    <row r="353" spans="2:3">
      <c r="B353" t="s">
        <v>563</v>
      </c>
      <c r="C353">
        <v>4.3300000000000001E-4</v>
      </c>
    </row>
    <row r="354" spans="2:3">
      <c r="B354" t="s">
        <v>564</v>
      </c>
      <c r="C354">
        <v>5.71E-4</v>
      </c>
    </row>
    <row r="355" spans="2:3">
      <c r="B355" t="s">
        <v>565</v>
      </c>
      <c r="C355">
        <v>5.4199999999999995E-4</v>
      </c>
    </row>
    <row r="356" spans="2:3">
      <c r="B356" t="s">
        <v>566</v>
      </c>
      <c r="C356">
        <v>4.8899999999999996E-4</v>
      </c>
    </row>
    <row r="357" spans="2:3">
      <c r="B357" t="s">
        <v>567</v>
      </c>
      <c r="C357">
        <v>3.9199999999999999E-4</v>
      </c>
    </row>
    <row r="358" spans="2:3">
      <c r="B358" t="s">
        <v>568</v>
      </c>
      <c r="C358">
        <v>4.0900000000000002E-4</v>
      </c>
    </row>
    <row r="359" spans="2:3">
      <c r="B359" t="s">
        <v>569</v>
      </c>
      <c r="C359">
        <v>0</v>
      </c>
    </row>
    <row r="360" spans="2:3">
      <c r="B360" t="s">
        <v>570</v>
      </c>
      <c r="C360">
        <v>3.0400000000000002E-4</v>
      </c>
    </row>
    <row r="361" spans="2:3">
      <c r="B361" t="s">
        <v>571</v>
      </c>
      <c r="C361">
        <v>4.95E-4</v>
      </c>
    </row>
    <row r="362" spans="2:3">
      <c r="B362" t="s">
        <v>572</v>
      </c>
      <c r="C362">
        <v>0</v>
      </c>
    </row>
    <row r="363" spans="2:3">
      <c r="B363" t="s">
        <v>573</v>
      </c>
      <c r="C363">
        <v>4.2200000000000001E-4</v>
      </c>
    </row>
    <row r="364" spans="2:3">
      <c r="B364" t="s">
        <v>574</v>
      </c>
      <c r="C364">
        <v>5.8E-4</v>
      </c>
    </row>
    <row r="365" spans="2:3">
      <c r="B365" t="s">
        <v>575</v>
      </c>
      <c r="C365">
        <v>2.8600000000000001E-4</v>
      </c>
    </row>
    <row r="366" spans="2:3">
      <c r="B366" t="s">
        <v>576</v>
      </c>
      <c r="C366">
        <v>4.0200000000000001E-4</v>
      </c>
    </row>
    <row r="367" spans="2:3">
      <c r="B367" t="s">
        <v>577</v>
      </c>
      <c r="C367">
        <v>1.65E-4</v>
      </c>
    </row>
    <row r="368" spans="2:3">
      <c r="B368" t="s">
        <v>578</v>
      </c>
      <c r="C368">
        <v>5.4199999999999995E-4</v>
      </c>
    </row>
    <row r="369" spans="2:3">
      <c r="B369" t="s">
        <v>579</v>
      </c>
      <c r="C369">
        <v>3.9199999999999999E-4</v>
      </c>
    </row>
    <row r="370" spans="2:3">
      <c r="B370" t="s">
        <v>580</v>
      </c>
      <c r="C370">
        <v>3.9199999999999999E-4</v>
      </c>
    </row>
    <row r="371" spans="2:3">
      <c r="B371" t="s">
        <v>581</v>
      </c>
      <c r="C371">
        <v>3.0400000000000002E-4</v>
      </c>
    </row>
    <row r="372" spans="2:3">
      <c r="B372" t="s">
        <v>582</v>
      </c>
      <c r="C372">
        <v>5.4600000000000004E-4</v>
      </c>
    </row>
    <row r="373" spans="2:3">
      <c r="B373" t="s">
        <v>583</v>
      </c>
      <c r="C373">
        <v>5.2800000000000004E-4</v>
      </c>
    </row>
    <row r="374" spans="2:3">
      <c r="B374" t="s">
        <v>584</v>
      </c>
      <c r="C374">
        <v>4.6299999999999998E-4</v>
      </c>
    </row>
    <row r="375" spans="2:3">
      <c r="B375" t="s">
        <v>585</v>
      </c>
      <c r="C375">
        <v>5.5400000000000002E-4</v>
      </c>
    </row>
    <row r="376" spans="2:3">
      <c r="B376" t="s">
        <v>586</v>
      </c>
      <c r="C376">
        <v>7.4899999999999999E-4</v>
      </c>
    </row>
    <row r="377" spans="2:3">
      <c r="B377" t="s">
        <v>587</v>
      </c>
      <c r="C377">
        <v>7.5900000000000002E-4</v>
      </c>
    </row>
    <row r="378" spans="2:3">
      <c r="B378" t="s">
        <v>588</v>
      </c>
      <c r="C378">
        <v>4.1800000000000002E-4</v>
      </c>
    </row>
    <row r="379" spans="2:3">
      <c r="B379" t="s">
        <v>589</v>
      </c>
      <c r="C379">
        <v>5.04E-4</v>
      </c>
    </row>
    <row r="380" spans="2:3">
      <c r="B380" t="s">
        <v>590</v>
      </c>
      <c r="C380">
        <v>5.04E-4</v>
      </c>
    </row>
    <row r="381" spans="2:3">
      <c r="B381" t="s">
        <v>591</v>
      </c>
      <c r="C381">
        <v>5.3600000000000002E-4</v>
      </c>
    </row>
    <row r="382" spans="2:3">
      <c r="B382" t="s">
        <v>592</v>
      </c>
      <c r="C382">
        <v>5.2499999999999997E-4</v>
      </c>
    </row>
    <row r="383" spans="2:3">
      <c r="B383" t="s">
        <v>593</v>
      </c>
      <c r="C383">
        <v>5.0199999999999995E-4</v>
      </c>
    </row>
    <row r="384" spans="2:3">
      <c r="B384" t="s">
        <v>594</v>
      </c>
      <c r="C384">
        <v>2.1499999999999999E-4</v>
      </c>
    </row>
    <row r="385" spans="2:3">
      <c r="B385" t="s">
        <v>595</v>
      </c>
      <c r="C385">
        <v>8.12E-4</v>
      </c>
    </row>
    <row r="386" spans="2:3">
      <c r="B386" t="s">
        <v>596</v>
      </c>
      <c r="C386">
        <v>3.9899999999999999E-4</v>
      </c>
    </row>
    <row r="387" spans="2:3">
      <c r="B387" t="s">
        <v>597</v>
      </c>
      <c r="C387">
        <v>2.99E-4</v>
      </c>
    </row>
    <row r="388" spans="2:3">
      <c r="B388" t="s">
        <v>598</v>
      </c>
      <c r="C388">
        <v>1.9900000000000001E-4</v>
      </c>
    </row>
    <row r="389" spans="2:3">
      <c r="B389" t="s">
        <v>599</v>
      </c>
      <c r="C389">
        <v>0</v>
      </c>
    </row>
    <row r="390" spans="2:3">
      <c r="B390" t="s">
        <v>600</v>
      </c>
      <c r="C390">
        <v>4.4999999999999999E-4</v>
      </c>
    </row>
    <row r="391" spans="2:3">
      <c r="B391" t="s">
        <v>601</v>
      </c>
      <c r="C391">
        <v>3.1500000000000001E-4</v>
      </c>
    </row>
    <row r="392" spans="2:3">
      <c r="B392" t="s">
        <v>602</v>
      </c>
      <c r="C392">
        <v>5.3499999999999999E-4</v>
      </c>
    </row>
    <row r="393" spans="2:3">
      <c r="B393" t="s">
        <v>603</v>
      </c>
      <c r="C393">
        <v>5.3899999999999998E-4</v>
      </c>
    </row>
    <row r="394" spans="2:3">
      <c r="B394" t="s">
        <v>604</v>
      </c>
      <c r="C394">
        <v>4.6999999999999999E-4</v>
      </c>
    </row>
    <row r="395" spans="2:3">
      <c r="B395" t="s">
        <v>605</v>
      </c>
      <c r="C395">
        <v>6.0800000000000003E-4</v>
      </c>
    </row>
    <row r="396" spans="2:3">
      <c r="B396" t="s">
        <v>606</v>
      </c>
      <c r="C396">
        <v>5.3899999999999998E-4</v>
      </c>
    </row>
    <row r="397" spans="2:3">
      <c r="B397" t="s">
        <v>607</v>
      </c>
      <c r="C397">
        <v>0</v>
      </c>
    </row>
    <row r="398" spans="2:3">
      <c r="B398" t="s">
        <v>608</v>
      </c>
      <c r="C398">
        <v>5.04E-4</v>
      </c>
    </row>
    <row r="399" spans="2:3">
      <c r="B399" t="s">
        <v>609</v>
      </c>
      <c r="C399">
        <v>3.9199999999999999E-4</v>
      </c>
    </row>
    <row r="400" spans="2:3">
      <c r="B400" t="s">
        <v>610</v>
      </c>
      <c r="C400">
        <v>5.4000000000000001E-4</v>
      </c>
    </row>
    <row r="401" spans="2:3">
      <c r="B401" t="s">
        <v>611</v>
      </c>
      <c r="C401">
        <v>5.04E-4</v>
      </c>
    </row>
    <row r="402" spans="2:3">
      <c r="B402" t="s">
        <v>612</v>
      </c>
      <c r="C402">
        <v>4.4200000000000001E-4</v>
      </c>
    </row>
    <row r="403" spans="2:3">
      <c r="B403" t="s">
        <v>613</v>
      </c>
      <c r="C403">
        <v>4.2099999999999999E-4</v>
      </c>
    </row>
    <row r="404" spans="2:3">
      <c r="B404" t="s">
        <v>614</v>
      </c>
      <c r="C404">
        <v>4.9200000000000003E-4</v>
      </c>
    </row>
    <row r="405" spans="2:3">
      <c r="B405" t="s">
        <v>615</v>
      </c>
      <c r="C405">
        <v>5.0699999999999996E-4</v>
      </c>
    </row>
    <row r="406" spans="2:3">
      <c r="B406" t="s">
        <v>616</v>
      </c>
      <c r="C406">
        <v>4.2200000000000001E-4</v>
      </c>
    </row>
    <row r="407" spans="2:3">
      <c r="B407" t="s">
        <v>617</v>
      </c>
      <c r="C407">
        <v>2.5399999999999999E-4</v>
      </c>
    </row>
    <row r="408" spans="2:3">
      <c r="B408" t="s">
        <v>618</v>
      </c>
      <c r="C408">
        <v>5.1400000000000003E-4</v>
      </c>
    </row>
    <row r="409" spans="2:3">
      <c r="B409" t="s">
        <v>619</v>
      </c>
      <c r="C409">
        <v>0</v>
      </c>
    </row>
    <row r="410" spans="2:3">
      <c r="B410" t="s">
        <v>620</v>
      </c>
      <c r="C410">
        <v>4.4200000000000001E-4</v>
      </c>
    </row>
    <row r="411" spans="2:3">
      <c r="B411" t="s">
        <v>621</v>
      </c>
      <c r="C411">
        <v>5.3300000000000005E-4</v>
      </c>
    </row>
    <row r="412" spans="2:3">
      <c r="B412" t="s">
        <v>622</v>
      </c>
      <c r="C412">
        <v>5.44E-4</v>
      </c>
    </row>
    <row r="413" spans="2:3">
      <c r="B413" t="s">
        <v>623</v>
      </c>
      <c r="C413">
        <v>6.6399999999999999E-4</v>
      </c>
    </row>
    <row r="414" spans="2:3">
      <c r="B414" t="s">
        <v>624</v>
      </c>
      <c r="C414">
        <v>0</v>
      </c>
    </row>
    <row r="415" spans="2:3">
      <c r="B415" t="s">
        <v>625</v>
      </c>
      <c r="C415">
        <v>5.3399999999999997E-4</v>
      </c>
    </row>
    <row r="416" spans="2:3">
      <c r="B416" t="s">
        <v>626</v>
      </c>
      <c r="C416">
        <v>7.9500000000000003E-4</v>
      </c>
    </row>
    <row r="417" spans="2:3">
      <c r="B417" t="s">
        <v>627</v>
      </c>
      <c r="C417">
        <v>3.8699999999999997E-4</v>
      </c>
    </row>
    <row r="418" spans="2:3">
      <c r="B418" t="s">
        <v>628</v>
      </c>
      <c r="C418">
        <v>4.9399999999999997E-4</v>
      </c>
    </row>
    <row r="419" spans="2:3">
      <c r="B419" t="s">
        <v>629</v>
      </c>
      <c r="C419">
        <v>4.06E-4</v>
      </c>
    </row>
    <row r="420" spans="2:3">
      <c r="B420" t="s">
        <v>630</v>
      </c>
      <c r="C420">
        <v>3.8499999999999998E-4</v>
      </c>
    </row>
    <row r="421" spans="2:3">
      <c r="B421" t="s">
        <v>631</v>
      </c>
      <c r="C421">
        <v>5.5199999999999997E-4</v>
      </c>
    </row>
    <row r="422" spans="2:3">
      <c r="B422" t="s">
        <v>632</v>
      </c>
      <c r="C422">
        <v>3.9199999999999999E-4</v>
      </c>
    </row>
    <row r="423" spans="2:3">
      <c r="B423" t="s">
        <v>633</v>
      </c>
      <c r="C423">
        <v>4.3899999999999999E-4</v>
      </c>
    </row>
    <row r="424" spans="2:3">
      <c r="B424" t="s">
        <v>634</v>
      </c>
      <c r="C424">
        <v>0</v>
      </c>
    </row>
    <row r="425" spans="2:3">
      <c r="B425" t="s">
        <v>635</v>
      </c>
      <c r="C425">
        <v>4.6900000000000002E-4</v>
      </c>
    </row>
    <row r="426" spans="2:3">
      <c r="B426" t="s">
        <v>636</v>
      </c>
      <c r="C426">
        <v>6.7699999999999998E-4</v>
      </c>
    </row>
    <row r="427" spans="2:3">
      <c r="B427" t="s">
        <v>637</v>
      </c>
      <c r="C427">
        <v>4.7399999999999997E-4</v>
      </c>
    </row>
    <row r="428" spans="2:3">
      <c r="B428" t="s">
        <v>638</v>
      </c>
      <c r="C428">
        <v>4.4999999999999999E-4</v>
      </c>
    </row>
    <row r="429" spans="2:3">
      <c r="B429" t="s">
        <v>639</v>
      </c>
      <c r="C429">
        <v>4.0900000000000002E-4</v>
      </c>
    </row>
    <row r="430" spans="2:3">
      <c r="B430" t="s">
        <v>640</v>
      </c>
      <c r="C430">
        <v>0</v>
      </c>
    </row>
    <row r="431" spans="2:3">
      <c r="B431" t="s">
        <v>641</v>
      </c>
      <c r="C431">
        <v>3.4099999999999999E-4</v>
      </c>
    </row>
    <row r="432" spans="2:3">
      <c r="B432" t="s">
        <v>642</v>
      </c>
      <c r="C432">
        <v>5.9100000000000005E-4</v>
      </c>
    </row>
    <row r="433" spans="2:3">
      <c r="B433" t="s">
        <v>643</v>
      </c>
      <c r="C433">
        <v>3.9199999999999999E-4</v>
      </c>
    </row>
    <row r="434" spans="2:3">
      <c r="B434" t="s">
        <v>644</v>
      </c>
      <c r="C434">
        <v>5.1900000000000004E-4</v>
      </c>
    </row>
    <row r="435" spans="2:3">
      <c r="B435" t="s">
        <v>645</v>
      </c>
      <c r="C435">
        <v>5.4100000000000003E-4</v>
      </c>
    </row>
    <row r="436" spans="2:3">
      <c r="B436" t="s">
        <v>646</v>
      </c>
      <c r="C436">
        <v>0</v>
      </c>
    </row>
    <row r="437" spans="2:3">
      <c r="B437" t="s">
        <v>647</v>
      </c>
      <c r="C437">
        <v>4.6200000000000001E-4</v>
      </c>
    </row>
    <row r="438" spans="2:3">
      <c r="B438" t="s">
        <v>648</v>
      </c>
      <c r="C438">
        <v>3.2200000000000002E-4</v>
      </c>
    </row>
    <row r="439" spans="2:3">
      <c r="B439" t="s">
        <v>649</v>
      </c>
      <c r="C439">
        <v>3.6200000000000002E-4</v>
      </c>
    </row>
    <row r="440" spans="2:3">
      <c r="B440" t="s">
        <v>650</v>
      </c>
      <c r="C440">
        <v>4.2900000000000002E-4</v>
      </c>
    </row>
    <row r="441" spans="2:3">
      <c r="B441" t="s">
        <v>651</v>
      </c>
      <c r="C441">
        <v>4.9899999999999999E-4</v>
      </c>
    </row>
    <row r="442" spans="2:3">
      <c r="B442" t="s">
        <v>652</v>
      </c>
      <c r="C442">
        <v>4.4299999999999998E-4</v>
      </c>
    </row>
    <row r="443" spans="2:3">
      <c r="B443" t="s">
        <v>653</v>
      </c>
      <c r="C443">
        <v>5.04E-4</v>
      </c>
    </row>
    <row r="444" spans="2:3">
      <c r="B444" t="s">
        <v>654</v>
      </c>
      <c r="C444">
        <v>0</v>
      </c>
    </row>
    <row r="445" spans="2:3">
      <c r="B445" t="s">
        <v>655</v>
      </c>
      <c r="C445">
        <v>0</v>
      </c>
    </row>
    <row r="446" spans="2:3">
      <c r="B446" t="s">
        <v>656</v>
      </c>
      <c r="C446">
        <v>0</v>
      </c>
    </row>
    <row r="447" spans="2:3">
      <c r="B447" t="s">
        <v>657</v>
      </c>
      <c r="C447">
        <v>0</v>
      </c>
    </row>
    <row r="448" spans="2:3">
      <c r="B448" t="s">
        <v>658</v>
      </c>
      <c r="C448">
        <v>4.8899999999999996E-4</v>
      </c>
    </row>
    <row r="449" spans="2:3">
      <c r="B449" t="s">
        <v>659</v>
      </c>
      <c r="C449">
        <v>3.8999999999999999E-4</v>
      </c>
    </row>
    <row r="450" spans="2:3">
      <c r="B450" t="s">
        <v>660</v>
      </c>
      <c r="C450">
        <v>4.84E-4</v>
      </c>
    </row>
    <row r="451" spans="2:3">
      <c r="B451" t="s">
        <v>661</v>
      </c>
      <c r="C451">
        <v>5.1400000000000003E-4</v>
      </c>
    </row>
    <row r="452" spans="2:3">
      <c r="B452" t="s">
        <v>662</v>
      </c>
      <c r="C452">
        <v>1.9599999999999999E-4</v>
      </c>
    </row>
    <row r="453" spans="2:3">
      <c r="B453" t="s">
        <v>663</v>
      </c>
      <c r="C453">
        <v>4.57E-4</v>
      </c>
    </row>
    <row r="454" spans="2:3">
      <c r="B454" t="s">
        <v>664</v>
      </c>
      <c r="C454">
        <v>5.0299999999999997E-4</v>
      </c>
    </row>
    <row r="455" spans="2:3">
      <c r="B455" t="s">
        <v>665</v>
      </c>
      <c r="C455">
        <v>3.7100000000000002E-4</v>
      </c>
    </row>
    <row r="456" spans="2:3">
      <c r="B456" t="s">
        <v>666</v>
      </c>
      <c r="C456">
        <v>4.7699999999999999E-4</v>
      </c>
    </row>
    <row r="457" spans="2:3">
      <c r="B457" t="s">
        <v>667</v>
      </c>
      <c r="C457">
        <v>4.9899999999999999E-4</v>
      </c>
    </row>
    <row r="458" spans="2:3">
      <c r="B458" t="s">
        <v>668</v>
      </c>
      <c r="C458">
        <v>0</v>
      </c>
    </row>
    <row r="459" spans="2:3">
      <c r="B459" t="s">
        <v>669</v>
      </c>
      <c r="C459">
        <v>3.77E-4</v>
      </c>
    </row>
    <row r="460" spans="2:3">
      <c r="B460" t="s">
        <v>670</v>
      </c>
      <c r="C460">
        <v>5.71E-4</v>
      </c>
    </row>
    <row r="461" spans="2:3">
      <c r="B461" t="s">
        <v>671</v>
      </c>
      <c r="C461">
        <v>5.1099999999999995E-4</v>
      </c>
    </row>
    <row r="462" spans="2:3">
      <c r="B462" t="s">
        <v>672</v>
      </c>
      <c r="C462">
        <v>5.1199999999999998E-4</v>
      </c>
    </row>
    <row r="463" spans="2:3">
      <c r="B463" t="s">
        <v>673</v>
      </c>
      <c r="C463">
        <v>4.7800000000000002E-4</v>
      </c>
    </row>
    <row r="464" spans="2:3">
      <c r="B464" t="s">
        <v>674</v>
      </c>
      <c r="C464">
        <v>5.0299999999999997E-4</v>
      </c>
    </row>
    <row r="465" spans="2:3">
      <c r="B465" t="s">
        <v>675</v>
      </c>
      <c r="C465">
        <v>4.86E-4</v>
      </c>
    </row>
    <row r="466" spans="2:3">
      <c r="B466" t="s">
        <v>676</v>
      </c>
      <c r="C466">
        <v>5.4699999999999996E-4</v>
      </c>
    </row>
    <row r="467" spans="2:3">
      <c r="B467" t="s">
        <v>677</v>
      </c>
      <c r="C467">
        <v>5.0000000000000001E-4</v>
      </c>
    </row>
    <row r="468" spans="2:3">
      <c r="B468" t="s">
        <v>678</v>
      </c>
      <c r="C468">
        <v>5.9000000000000003E-4</v>
      </c>
    </row>
    <row r="469" spans="2:3">
      <c r="B469" t="s">
        <v>679</v>
      </c>
      <c r="C469">
        <v>3.3500000000000001E-4</v>
      </c>
    </row>
    <row r="470" spans="2:3">
      <c r="B470" t="s">
        <v>680</v>
      </c>
      <c r="C470">
        <v>3.6499999999999998E-4</v>
      </c>
    </row>
    <row r="471" spans="2:3">
      <c r="B471" t="s">
        <v>681</v>
      </c>
      <c r="C471">
        <v>4.0999999999999999E-4</v>
      </c>
    </row>
    <row r="472" spans="2:3">
      <c r="B472" t="s">
        <v>682</v>
      </c>
      <c r="C472">
        <v>0</v>
      </c>
    </row>
    <row r="473" spans="2:3">
      <c r="B473" t="s">
        <v>683</v>
      </c>
      <c r="C473">
        <v>3.4099999999999999E-4</v>
      </c>
    </row>
    <row r="474" spans="2:3">
      <c r="B474" t="s">
        <v>684</v>
      </c>
      <c r="C474">
        <v>2.5300000000000002E-4</v>
      </c>
    </row>
    <row r="475" spans="2:3">
      <c r="B475" t="s">
        <v>685</v>
      </c>
      <c r="C475">
        <v>3.3799999999999998E-4</v>
      </c>
    </row>
    <row r="476" spans="2:3">
      <c r="B476" t="s">
        <v>686</v>
      </c>
      <c r="C476">
        <v>3.3500000000000001E-4</v>
      </c>
    </row>
    <row r="477" spans="2:3">
      <c r="B477" t="s">
        <v>687</v>
      </c>
      <c r="C477">
        <v>3.4200000000000002E-4</v>
      </c>
    </row>
    <row r="478" spans="2:3">
      <c r="B478" t="s">
        <v>688</v>
      </c>
      <c r="C478">
        <v>5.6400000000000005E-4</v>
      </c>
    </row>
    <row r="479" spans="2:3">
      <c r="B479" t="s">
        <v>689</v>
      </c>
      <c r="C479">
        <v>5.04E-4</v>
      </c>
    </row>
    <row r="480" spans="2:3">
      <c r="B480" t="s">
        <v>690</v>
      </c>
      <c r="C480">
        <v>4.3600000000000003E-4</v>
      </c>
    </row>
    <row r="481" spans="2:3">
      <c r="B481" t="s">
        <v>691</v>
      </c>
      <c r="C481">
        <v>4.9700000000000005E-4</v>
      </c>
    </row>
    <row r="482" spans="2:3">
      <c r="B482" t="s">
        <v>692</v>
      </c>
      <c r="C482">
        <v>0</v>
      </c>
    </row>
    <row r="483" spans="2:3">
      <c r="B483" t="s">
        <v>693</v>
      </c>
      <c r="C483">
        <v>5.0699999999999996E-4</v>
      </c>
    </row>
    <row r="484" spans="2:3">
      <c r="B484" t="s">
        <v>694</v>
      </c>
      <c r="C484">
        <v>4.1300000000000001E-4</v>
      </c>
    </row>
    <row r="485" spans="2:3">
      <c r="B485" t="s">
        <v>695</v>
      </c>
      <c r="C485">
        <v>4.55E-4</v>
      </c>
    </row>
    <row r="486" spans="2:3">
      <c r="B486" t="s">
        <v>696</v>
      </c>
      <c r="C486">
        <v>4.4900000000000002E-4</v>
      </c>
    </row>
    <row r="487" spans="2:3">
      <c r="B487" t="s">
        <v>697</v>
      </c>
      <c r="C487">
        <v>4.5199999999999998E-4</v>
      </c>
    </row>
    <row r="488" spans="2:3">
      <c r="B488" t="s">
        <v>698</v>
      </c>
      <c r="C488">
        <v>0</v>
      </c>
    </row>
    <row r="489" spans="2:3">
      <c r="B489" t="s">
        <v>699</v>
      </c>
      <c r="C489">
        <v>3.8999999999999999E-4</v>
      </c>
    </row>
    <row r="490" spans="2:3">
      <c r="B490" t="s">
        <v>700</v>
      </c>
      <c r="C490">
        <v>3.9199999999999999E-4</v>
      </c>
    </row>
    <row r="491" spans="2:3">
      <c r="B491" t="s">
        <v>701</v>
      </c>
      <c r="C491">
        <v>7.2499999999999995E-4</v>
      </c>
    </row>
    <row r="492" spans="2:3">
      <c r="B492" t="s">
        <v>702</v>
      </c>
      <c r="C492">
        <v>5.2800000000000004E-4</v>
      </c>
    </row>
    <row r="493" spans="2:3">
      <c r="B493" t="s">
        <v>703</v>
      </c>
      <c r="C493">
        <v>0</v>
      </c>
    </row>
    <row r="494" spans="2:3">
      <c r="B494" t="s">
        <v>704</v>
      </c>
      <c r="C494">
        <v>4.08E-4</v>
      </c>
    </row>
    <row r="495" spans="2:3">
      <c r="B495" t="s">
        <v>705</v>
      </c>
      <c r="C495">
        <v>3.9199999999999999E-4</v>
      </c>
    </row>
    <row r="496" spans="2:3">
      <c r="B496" t="s">
        <v>706</v>
      </c>
      <c r="C496">
        <v>6.5200000000000002E-4</v>
      </c>
    </row>
    <row r="497" spans="2:3">
      <c r="B497" t="s">
        <v>707</v>
      </c>
      <c r="C497">
        <v>3.9199999999999999E-4</v>
      </c>
    </row>
    <row r="498" spans="2:3">
      <c r="B498" t="s">
        <v>708</v>
      </c>
      <c r="C498">
        <v>3.9899999999999999E-4</v>
      </c>
    </row>
    <row r="499" spans="2:3">
      <c r="B499" t="s">
        <v>709</v>
      </c>
      <c r="C499">
        <v>5.3300000000000005E-4</v>
      </c>
    </row>
    <row r="500" spans="2:3">
      <c r="B500" t="s">
        <v>710</v>
      </c>
      <c r="C500">
        <v>5.5500000000000005E-4</v>
      </c>
    </row>
    <row r="501" spans="2:3">
      <c r="B501" t="s">
        <v>711</v>
      </c>
      <c r="C501">
        <v>4.86E-4</v>
      </c>
    </row>
    <row r="502" spans="2:3">
      <c r="B502" t="s">
        <v>712</v>
      </c>
      <c r="C502">
        <v>3.9199999999999999E-4</v>
      </c>
    </row>
    <row r="503" spans="2:3">
      <c r="B503" t="s">
        <v>713</v>
      </c>
      <c r="C503">
        <v>4.7600000000000002E-4</v>
      </c>
    </row>
    <row r="504" spans="2:3">
      <c r="B504" t="s">
        <v>714</v>
      </c>
      <c r="C504">
        <v>0</v>
      </c>
    </row>
    <row r="505" spans="2:3">
      <c r="B505" t="s">
        <v>715</v>
      </c>
      <c r="C505">
        <v>4.3100000000000001E-4</v>
      </c>
    </row>
    <row r="506" spans="2:3">
      <c r="B506" t="s">
        <v>716</v>
      </c>
      <c r="C506">
        <v>4.6500000000000003E-4</v>
      </c>
    </row>
    <row r="507" spans="2:3">
      <c r="B507" t="s">
        <v>717</v>
      </c>
      <c r="C507">
        <v>4.7899999999999999E-4</v>
      </c>
    </row>
    <row r="508" spans="2:3">
      <c r="B508" t="s">
        <v>718</v>
      </c>
      <c r="C508">
        <v>4.1800000000000002E-4</v>
      </c>
    </row>
    <row r="509" spans="2:3">
      <c r="B509" t="s">
        <v>719</v>
      </c>
      <c r="C509">
        <v>4.1800000000000002E-4</v>
      </c>
    </row>
    <row r="510" spans="2:3">
      <c r="B510" t="s">
        <v>720</v>
      </c>
      <c r="C510">
        <v>4.9700000000000005E-4</v>
      </c>
    </row>
    <row r="511" spans="2:3">
      <c r="B511" t="s">
        <v>721</v>
      </c>
      <c r="C511">
        <v>3.8900000000000002E-4</v>
      </c>
    </row>
    <row r="512" spans="2:3">
      <c r="B512" t="s">
        <v>722</v>
      </c>
      <c r="C512">
        <v>4.7399999999999997E-4</v>
      </c>
    </row>
    <row r="513" spans="2:3">
      <c r="B513" t="s">
        <v>723</v>
      </c>
      <c r="C513">
        <v>3.7199999999999999E-4</v>
      </c>
    </row>
    <row r="514" spans="2:3">
      <c r="B514" t="s">
        <v>724</v>
      </c>
      <c r="C514">
        <v>4.4700000000000002E-4</v>
      </c>
    </row>
    <row r="515" spans="2:3">
      <c r="B515" t="s">
        <v>725</v>
      </c>
      <c r="C515">
        <v>4.8899999999999996E-4</v>
      </c>
    </row>
    <row r="516" spans="2:3">
      <c r="B516" t="s">
        <v>726</v>
      </c>
      <c r="C516">
        <v>4.8000000000000001E-4</v>
      </c>
    </row>
    <row r="517" spans="2:3">
      <c r="B517" t="s">
        <v>727</v>
      </c>
      <c r="C517">
        <v>4.8299999999999998E-4</v>
      </c>
    </row>
    <row r="518" spans="2:3">
      <c r="B518" t="s">
        <v>728</v>
      </c>
      <c r="C518">
        <v>4.7899999999999999E-4</v>
      </c>
    </row>
    <row r="519" spans="2:3">
      <c r="B519" t="s">
        <v>729</v>
      </c>
      <c r="C519">
        <v>4.7899999999999999E-4</v>
      </c>
    </row>
    <row r="520" spans="2:3">
      <c r="B520" t="s">
        <v>730</v>
      </c>
      <c r="C520">
        <v>4.7899999999999999E-4</v>
      </c>
    </row>
    <row r="521" spans="2:3">
      <c r="B521" t="s">
        <v>731</v>
      </c>
      <c r="C521">
        <v>7.76E-4</v>
      </c>
    </row>
    <row r="522" spans="2:3">
      <c r="B522" t="s">
        <v>732</v>
      </c>
      <c r="C522">
        <v>2.9500000000000001E-4</v>
      </c>
    </row>
    <row r="523" spans="2:3">
      <c r="B523" t="s">
        <v>733</v>
      </c>
      <c r="C523">
        <v>6.3299999999999999E-4</v>
      </c>
    </row>
    <row r="524" spans="2:3">
      <c r="B524" t="s">
        <v>734</v>
      </c>
      <c r="C524">
        <v>5.6499999999999996E-4</v>
      </c>
    </row>
    <row r="525" spans="2:3">
      <c r="B525" t="s">
        <v>735</v>
      </c>
      <c r="C525">
        <v>4.4799999999999999E-4</v>
      </c>
    </row>
    <row r="526" spans="2:3">
      <c r="B526" t="s">
        <v>736</v>
      </c>
      <c r="C526" t="s">
        <v>308</v>
      </c>
    </row>
    <row r="527" spans="2:3">
      <c r="B527" t="s">
        <v>737</v>
      </c>
      <c r="C527">
        <v>4.6000000000000001E-4</v>
      </c>
    </row>
    <row r="528" spans="2:3">
      <c r="B528" t="s">
        <v>738</v>
      </c>
      <c r="C528">
        <v>8.3999999999999995E-5</v>
      </c>
    </row>
    <row r="529" spans="2:3">
      <c r="B529" t="s">
        <v>739</v>
      </c>
      <c r="C529">
        <v>0</v>
      </c>
    </row>
    <row r="530" spans="2:3">
      <c r="B530" t="s">
        <v>740</v>
      </c>
      <c r="C530">
        <v>3.9199999999999999E-4</v>
      </c>
    </row>
    <row r="531" spans="2:3">
      <c r="B531" t="s">
        <v>741</v>
      </c>
      <c r="C531">
        <v>2.7900000000000001E-4</v>
      </c>
    </row>
    <row r="532" spans="2:3">
      <c r="B532" t="s">
        <v>742</v>
      </c>
      <c r="C532">
        <v>0</v>
      </c>
    </row>
    <row r="533" spans="2:3">
      <c r="B533" t="s">
        <v>743</v>
      </c>
      <c r="C533">
        <v>0</v>
      </c>
    </row>
    <row r="534" spans="2:3">
      <c r="B534" t="s">
        <v>744</v>
      </c>
      <c r="C534">
        <v>2.14E-4</v>
      </c>
    </row>
    <row r="535" spans="2:3">
      <c r="B535" t="s">
        <v>745</v>
      </c>
      <c r="C535">
        <v>3.4200000000000002E-4</v>
      </c>
    </row>
    <row r="536" spans="2:3">
      <c r="B536" t="s">
        <v>746</v>
      </c>
      <c r="C536">
        <v>4.15E-4</v>
      </c>
    </row>
    <row r="537" spans="2:3">
      <c r="B537" t="s">
        <v>747</v>
      </c>
      <c r="C537">
        <v>4.3800000000000002E-4</v>
      </c>
    </row>
    <row r="538" spans="2:3">
      <c r="B538" t="s">
        <v>748</v>
      </c>
      <c r="C538">
        <v>4.4499999999999997E-4</v>
      </c>
    </row>
    <row r="539" spans="2:3">
      <c r="B539" t="s">
        <v>749</v>
      </c>
      <c r="C539">
        <v>4.73E-4</v>
      </c>
    </row>
    <row r="540" spans="2:3">
      <c r="B540" t="s">
        <v>750</v>
      </c>
      <c r="C540">
        <v>3.8999999999999999E-4</v>
      </c>
    </row>
    <row r="541" spans="2:3">
      <c r="B541" t="s">
        <v>751</v>
      </c>
      <c r="C541">
        <v>3.8999999999999999E-4</v>
      </c>
    </row>
    <row r="542" spans="2:3">
      <c r="B542" t="s">
        <v>752</v>
      </c>
      <c r="C542">
        <v>3.6499999999999998E-4</v>
      </c>
    </row>
    <row r="543" spans="2:3">
      <c r="B543" t="s">
        <v>753</v>
      </c>
      <c r="C543">
        <v>3.86E-4</v>
      </c>
    </row>
    <row r="544" spans="2:3">
      <c r="B544" t="s">
        <v>754</v>
      </c>
      <c r="C544">
        <v>7.1400000000000001E-4</v>
      </c>
    </row>
    <row r="545" spans="2:3">
      <c r="B545" t="s">
        <v>755</v>
      </c>
      <c r="C545">
        <v>0</v>
      </c>
    </row>
    <row r="546" spans="2:3">
      <c r="B546" t="s">
        <v>756</v>
      </c>
      <c r="C546">
        <v>2.9E-4</v>
      </c>
    </row>
    <row r="547" spans="2:3">
      <c r="B547" t="s">
        <v>757</v>
      </c>
      <c r="C547">
        <v>3.8999999999999999E-4</v>
      </c>
    </row>
    <row r="548" spans="2:3">
      <c r="B548" t="s">
        <v>758</v>
      </c>
      <c r="C548">
        <v>4.8999999999999998E-4</v>
      </c>
    </row>
    <row r="549" spans="2:3">
      <c r="B549" t="s">
        <v>759</v>
      </c>
      <c r="C549">
        <v>3.1599999999999998E-4</v>
      </c>
    </row>
    <row r="550" spans="2:3">
      <c r="B550" t="s">
        <v>760</v>
      </c>
      <c r="C550">
        <v>5.2999999999999998E-4</v>
      </c>
    </row>
    <row r="551" spans="2:3">
      <c r="B551" t="s">
        <v>761</v>
      </c>
      <c r="C551">
        <v>4.7199999999999998E-4</v>
      </c>
    </row>
    <row r="552" spans="2:3">
      <c r="B552" t="s">
        <v>762</v>
      </c>
      <c r="C552">
        <v>4.8500000000000003E-4</v>
      </c>
    </row>
    <row r="553" spans="2:3">
      <c r="B553" t="s">
        <v>763</v>
      </c>
      <c r="C553">
        <v>5.04E-4</v>
      </c>
    </row>
    <row r="554" spans="2:3">
      <c r="B554" t="s">
        <v>764</v>
      </c>
      <c r="C554">
        <v>4.46E-4</v>
      </c>
    </row>
    <row r="555" spans="2:3">
      <c r="B555" t="s">
        <v>765</v>
      </c>
      <c r="C555">
        <v>5.3399999999999997E-4</v>
      </c>
    </row>
    <row r="556" spans="2:3">
      <c r="B556" t="s">
        <v>766</v>
      </c>
      <c r="C556">
        <v>4.6700000000000002E-4</v>
      </c>
    </row>
    <row r="557" spans="2:3">
      <c r="B557" t="s">
        <v>767</v>
      </c>
      <c r="C557">
        <v>0</v>
      </c>
    </row>
    <row r="558" spans="2:3">
      <c r="B558" t="s">
        <v>768</v>
      </c>
      <c r="C558">
        <v>4.7199999999999998E-4</v>
      </c>
    </row>
    <row r="559" spans="2:3">
      <c r="B559" t="s">
        <v>769</v>
      </c>
      <c r="C559">
        <v>4.4700000000000002E-4</v>
      </c>
    </row>
    <row r="560" spans="2:3">
      <c r="B560" t="s">
        <v>770</v>
      </c>
      <c r="C560">
        <v>5.6300000000000002E-4</v>
      </c>
    </row>
    <row r="561" spans="2:3">
      <c r="B561" t="s">
        <v>771</v>
      </c>
      <c r="C561">
        <v>4.6500000000000003E-4</v>
      </c>
    </row>
    <row r="562" spans="2:3">
      <c r="B562" t="s">
        <v>772</v>
      </c>
      <c r="C562">
        <v>4.73E-4</v>
      </c>
    </row>
    <row r="563" spans="2:3">
      <c r="B563" t="s">
        <v>773</v>
      </c>
      <c r="C563">
        <v>4.5800000000000002E-4</v>
      </c>
    </row>
    <row r="564" spans="2:3">
      <c r="B564" t="s">
        <v>774</v>
      </c>
      <c r="C564">
        <v>4.6999999999999999E-4</v>
      </c>
    </row>
    <row r="565" spans="2:3">
      <c r="B565" t="s">
        <v>775</v>
      </c>
      <c r="C565">
        <v>5.2599999999999999E-4</v>
      </c>
    </row>
    <row r="566" spans="2:3">
      <c r="B566" t="s">
        <v>776</v>
      </c>
      <c r="C566">
        <v>4.6299999999999998E-4</v>
      </c>
    </row>
    <row r="567" spans="2:3">
      <c r="B567" t="s">
        <v>777</v>
      </c>
      <c r="C567">
        <v>5.0100000000000003E-4</v>
      </c>
    </row>
    <row r="568" spans="2:3">
      <c r="B568" t="s">
        <v>778</v>
      </c>
      <c r="C568">
        <v>5.3300000000000005E-4</v>
      </c>
    </row>
    <row r="569" spans="2:3">
      <c r="B569" t="s">
        <v>779</v>
      </c>
      <c r="C569">
        <v>2.61E-4</v>
      </c>
    </row>
    <row r="570" spans="2:3">
      <c r="B570" t="s">
        <v>780</v>
      </c>
      <c r="C570">
        <v>5.2400000000000005E-4</v>
      </c>
    </row>
    <row r="571" spans="2:3">
      <c r="B571" t="s">
        <v>781</v>
      </c>
      <c r="C571">
        <v>4.2499999999999998E-4</v>
      </c>
    </row>
    <row r="572" spans="2:3">
      <c r="B572" t="s">
        <v>782</v>
      </c>
      <c r="C572">
        <v>4.8700000000000002E-4</v>
      </c>
    </row>
    <row r="573" spans="2:3">
      <c r="B573" t="s">
        <v>783</v>
      </c>
      <c r="C573">
        <v>4.6299999999999998E-4</v>
      </c>
    </row>
    <row r="574" spans="2:3">
      <c r="B574" t="s">
        <v>784</v>
      </c>
      <c r="C574">
        <v>3.0200000000000002E-4</v>
      </c>
    </row>
    <row r="575" spans="2:3">
      <c r="B575" t="s">
        <v>785</v>
      </c>
      <c r="C575">
        <v>5.2300000000000003E-4</v>
      </c>
    </row>
    <row r="576" spans="2:3">
      <c r="B576" t="s">
        <v>786</v>
      </c>
      <c r="C576">
        <v>5.2700000000000002E-4</v>
      </c>
    </row>
    <row r="577" spans="2:3">
      <c r="B577" t="s">
        <v>787</v>
      </c>
      <c r="C577">
        <v>0</v>
      </c>
    </row>
    <row r="578" spans="2:3">
      <c r="B578" t="s">
        <v>788</v>
      </c>
      <c r="C578">
        <v>4.5899999999999999E-4</v>
      </c>
    </row>
    <row r="579" spans="2:3">
      <c r="B579" t="s">
        <v>789</v>
      </c>
      <c r="C579">
        <v>6.02E-4</v>
      </c>
    </row>
    <row r="580" spans="2:3">
      <c r="B580" t="s">
        <v>790</v>
      </c>
      <c r="C580">
        <v>3.8900000000000002E-4</v>
      </c>
    </row>
    <row r="581" spans="2:3">
      <c r="B581" t="s">
        <v>791</v>
      </c>
      <c r="C581">
        <v>4.6999999999999999E-4</v>
      </c>
    </row>
    <row r="582" spans="2:3">
      <c r="B582" t="s">
        <v>792</v>
      </c>
      <c r="C582">
        <v>0</v>
      </c>
    </row>
    <row r="583" spans="2:3">
      <c r="B583" t="s">
        <v>793</v>
      </c>
      <c r="C583">
        <v>4.0000000000000002E-4</v>
      </c>
    </row>
    <row r="584" spans="2:3">
      <c r="B584" t="s">
        <v>794</v>
      </c>
      <c r="C584">
        <v>0</v>
      </c>
    </row>
    <row r="585" spans="2:3">
      <c r="B585" t="s">
        <v>795</v>
      </c>
      <c r="C585">
        <v>3.6699999999999998E-4</v>
      </c>
    </row>
    <row r="586" spans="2:3">
      <c r="B586" t="s">
        <v>796</v>
      </c>
      <c r="C586">
        <v>0</v>
      </c>
    </row>
    <row r="587" spans="2:3">
      <c r="B587" t="s">
        <v>797</v>
      </c>
      <c r="C587">
        <v>4.0999999999999999E-4</v>
      </c>
    </row>
    <row r="588" spans="2:3">
      <c r="B588" t="s">
        <v>798</v>
      </c>
      <c r="C588">
        <v>4.8500000000000003E-4</v>
      </c>
    </row>
    <row r="589" spans="2:3">
      <c r="B589" t="s">
        <v>799</v>
      </c>
      <c r="C589">
        <v>0</v>
      </c>
    </row>
    <row r="590" spans="2:3">
      <c r="B590" t="s">
        <v>800</v>
      </c>
      <c r="C590">
        <v>2.9700000000000001E-4</v>
      </c>
    </row>
    <row r="591" spans="2:3">
      <c r="B591" t="s">
        <v>801</v>
      </c>
      <c r="C591">
        <v>3.9199999999999999E-4</v>
      </c>
    </row>
    <row r="592" spans="2:3">
      <c r="B592" t="s">
        <v>802</v>
      </c>
      <c r="C592">
        <v>3.9500000000000001E-4</v>
      </c>
    </row>
    <row r="593" spans="2:3">
      <c r="B593" t="s">
        <v>803</v>
      </c>
      <c r="C593">
        <v>9.7999999999999997E-5</v>
      </c>
    </row>
    <row r="594" spans="2:3">
      <c r="B594" t="s">
        <v>804</v>
      </c>
      <c r="C594">
        <v>4.4200000000000001E-4</v>
      </c>
    </row>
    <row r="595" spans="2:3">
      <c r="B595" t="s">
        <v>805</v>
      </c>
      <c r="C595">
        <v>5.2999999999999998E-4</v>
      </c>
    </row>
    <row r="596" spans="2:3">
      <c r="B596" t="s">
        <v>806</v>
      </c>
      <c r="C596">
        <v>3.9199999999999999E-4</v>
      </c>
    </row>
    <row r="597" spans="2:3">
      <c r="B597" t="s">
        <v>807</v>
      </c>
      <c r="C597">
        <v>0</v>
      </c>
    </row>
    <row r="598" spans="2:3">
      <c r="B598" t="s">
        <v>808</v>
      </c>
      <c r="C598">
        <v>0</v>
      </c>
    </row>
    <row r="599" spans="2:3">
      <c r="B599" t="s">
        <v>809</v>
      </c>
      <c r="C599">
        <v>0</v>
      </c>
    </row>
    <row r="600" spans="2:3">
      <c r="B600" t="s">
        <v>810</v>
      </c>
      <c r="C600">
        <v>4.4900000000000002E-4</v>
      </c>
    </row>
    <row r="601" spans="2:3">
      <c r="B601" t="s">
        <v>811</v>
      </c>
      <c r="C601">
        <v>4.1899999999999999E-4</v>
      </c>
    </row>
    <row r="602" spans="2:3">
      <c r="B602" t="s">
        <v>812</v>
      </c>
      <c r="C602">
        <v>0</v>
      </c>
    </row>
    <row r="603" spans="2:3">
      <c r="B603" t="s">
        <v>813</v>
      </c>
      <c r="C603">
        <v>0</v>
      </c>
    </row>
    <row r="604" spans="2:3">
      <c r="B604" t="s">
        <v>814</v>
      </c>
      <c r="C604">
        <v>6.2000000000000003E-5</v>
      </c>
    </row>
    <row r="605" spans="2:3">
      <c r="B605" t="s">
        <v>815</v>
      </c>
      <c r="C605">
        <v>4.3999999999999999E-5</v>
      </c>
    </row>
    <row r="606" spans="2:3">
      <c r="B606" t="s">
        <v>816</v>
      </c>
      <c r="C606">
        <v>9.1000000000000003E-5</v>
      </c>
    </row>
    <row r="607" spans="2:3">
      <c r="B607" t="s">
        <v>817</v>
      </c>
      <c r="C607">
        <v>5.31E-4</v>
      </c>
    </row>
    <row r="608" spans="2:3">
      <c r="B608" t="s">
        <v>818</v>
      </c>
      <c r="C608">
        <v>3.8099999999999999E-4</v>
      </c>
    </row>
    <row r="609" spans="2:3">
      <c r="B609" t="s">
        <v>819</v>
      </c>
      <c r="C609">
        <v>4.7899999999999999E-4</v>
      </c>
    </row>
    <row r="610" spans="2:3">
      <c r="B610" t="s">
        <v>820</v>
      </c>
      <c r="C610">
        <v>4.9100000000000001E-4</v>
      </c>
    </row>
    <row r="611" spans="2:3">
      <c r="B611" t="s">
        <v>821</v>
      </c>
      <c r="C611">
        <v>5.0199999999999995E-4</v>
      </c>
    </row>
    <row r="612" spans="2:3">
      <c r="B612" t="s">
        <v>822</v>
      </c>
      <c r="C612">
        <v>4.8099999999999998E-4</v>
      </c>
    </row>
    <row r="613" spans="2:3">
      <c r="B613" t="s">
        <v>823</v>
      </c>
      <c r="C613">
        <v>4.3300000000000001E-4</v>
      </c>
    </row>
    <row r="614" spans="2:3">
      <c r="B614" t="s">
        <v>824</v>
      </c>
      <c r="C614">
        <v>4.5300000000000001E-4</v>
      </c>
    </row>
    <row r="615" spans="2:3">
      <c r="B615" t="s">
        <v>825</v>
      </c>
      <c r="C615">
        <v>0</v>
      </c>
    </row>
    <row r="616" spans="2:3">
      <c r="B616" t="s">
        <v>826</v>
      </c>
      <c r="C616">
        <v>3.9199999999999999E-4</v>
      </c>
    </row>
    <row r="617" spans="2:3">
      <c r="B617" t="s">
        <v>827</v>
      </c>
      <c r="C617">
        <v>4.0400000000000001E-4</v>
      </c>
    </row>
    <row r="618" spans="2:3">
      <c r="B618" t="s">
        <v>828</v>
      </c>
      <c r="C618">
        <v>6.9899999999999997E-4</v>
      </c>
    </row>
    <row r="619" spans="2:3">
      <c r="B619" t="s">
        <v>829</v>
      </c>
      <c r="C619">
        <v>0</v>
      </c>
    </row>
    <row r="620" spans="2:3">
      <c r="B620" t="s">
        <v>830</v>
      </c>
      <c r="C620">
        <v>2.4399999999999999E-4</v>
      </c>
    </row>
    <row r="621" spans="2:3">
      <c r="B621" t="s">
        <v>831</v>
      </c>
      <c r="C621">
        <v>6.0999999999999997E-4</v>
      </c>
    </row>
    <row r="622" spans="2:3">
      <c r="B622" t="s">
        <v>832</v>
      </c>
      <c r="C622">
        <v>4.9200000000000003E-4</v>
      </c>
    </row>
    <row r="623" spans="2:3">
      <c r="B623" t="s">
        <v>833</v>
      </c>
      <c r="C623">
        <v>3.8900000000000002E-4</v>
      </c>
    </row>
    <row r="624" spans="2:3">
      <c r="B624" t="s">
        <v>834</v>
      </c>
      <c r="C624">
        <v>0</v>
      </c>
    </row>
    <row r="625" spans="2:3">
      <c r="B625" t="s">
        <v>835</v>
      </c>
      <c r="C625">
        <v>3.1799999999999998E-4</v>
      </c>
    </row>
    <row r="626" spans="2:3">
      <c r="B626" t="s">
        <v>836</v>
      </c>
      <c r="C626">
        <v>5.2300000000000003E-4</v>
      </c>
    </row>
    <row r="627" spans="2:3">
      <c r="B627" t="s">
        <v>837</v>
      </c>
      <c r="C627">
        <v>0</v>
      </c>
    </row>
    <row r="628" spans="2:3">
      <c r="B628" t="s">
        <v>838</v>
      </c>
      <c r="C628">
        <v>2.3599999999999999E-4</v>
      </c>
    </row>
    <row r="629" spans="2:3">
      <c r="B629" t="s">
        <v>839</v>
      </c>
      <c r="C629">
        <v>3.1199999999999999E-4</v>
      </c>
    </row>
    <row r="630" spans="2:3">
      <c r="B630" t="s">
        <v>840</v>
      </c>
      <c r="C630">
        <v>3.3100000000000002E-4</v>
      </c>
    </row>
    <row r="631" spans="2:3">
      <c r="B631" t="s">
        <v>841</v>
      </c>
      <c r="C631">
        <v>3.88E-4</v>
      </c>
    </row>
    <row r="632" spans="2:3">
      <c r="B632" t="s">
        <v>842</v>
      </c>
      <c r="C632">
        <v>3.6900000000000002E-4</v>
      </c>
    </row>
    <row r="633" spans="2:3">
      <c r="B633" t="s">
        <v>843</v>
      </c>
      <c r="C633">
        <v>3.5E-4</v>
      </c>
    </row>
    <row r="634" spans="2:3">
      <c r="B634" t="s">
        <v>844</v>
      </c>
      <c r="C634">
        <v>2.9300000000000002E-4</v>
      </c>
    </row>
    <row r="635" spans="2:3">
      <c r="B635" t="s">
        <v>845</v>
      </c>
      <c r="C635">
        <v>4.2099999999999999E-4</v>
      </c>
    </row>
    <row r="636" spans="2:3">
      <c r="B636" t="s">
        <v>846</v>
      </c>
      <c r="C636">
        <v>4.26E-4</v>
      </c>
    </row>
    <row r="637" spans="2:3">
      <c r="B637" t="s">
        <v>847</v>
      </c>
      <c r="C637">
        <v>2.6400000000000002E-4</v>
      </c>
    </row>
    <row r="638" spans="2:3">
      <c r="B638" t="s">
        <v>848</v>
      </c>
      <c r="C638">
        <v>0</v>
      </c>
    </row>
    <row r="639" spans="2:3">
      <c r="B639" t="s">
        <v>849</v>
      </c>
      <c r="C639">
        <v>5.6899999999999995E-4</v>
      </c>
    </row>
    <row r="640" spans="2:3">
      <c r="B640" t="s">
        <v>850</v>
      </c>
      <c r="C640">
        <v>4.3300000000000001E-4</v>
      </c>
    </row>
    <row r="641" spans="2:3">
      <c r="B641" t="s">
        <v>851</v>
      </c>
      <c r="C641">
        <v>0</v>
      </c>
    </row>
    <row r="642" spans="2:3">
      <c r="B642" t="s">
        <v>852</v>
      </c>
      <c r="C642">
        <v>3.2400000000000001E-4</v>
      </c>
    </row>
    <row r="643" spans="2:3">
      <c r="B643" t="s">
        <v>853</v>
      </c>
      <c r="C643">
        <v>4.0200000000000001E-4</v>
      </c>
    </row>
    <row r="644" spans="2:3">
      <c r="B644" t="s">
        <v>854</v>
      </c>
      <c r="C644">
        <v>0</v>
      </c>
    </row>
    <row r="645" spans="2:3">
      <c r="B645" t="s">
        <v>855</v>
      </c>
      <c r="C645">
        <v>4.7600000000000002E-4</v>
      </c>
    </row>
    <row r="646" spans="2:3">
      <c r="B646" t="s">
        <v>856</v>
      </c>
      <c r="C646">
        <v>3.8900000000000002E-4</v>
      </c>
    </row>
    <row r="647" spans="2:3">
      <c r="B647" t="s">
        <v>857</v>
      </c>
      <c r="C647">
        <v>0</v>
      </c>
    </row>
    <row r="648" spans="2:3">
      <c r="B648" t="s">
        <v>858</v>
      </c>
      <c r="C648">
        <v>2.61E-4</v>
      </c>
    </row>
    <row r="649" spans="2:3">
      <c r="B649" t="s">
        <v>859</v>
      </c>
      <c r="C649">
        <v>3.3E-4</v>
      </c>
    </row>
    <row r="650" spans="2:3">
      <c r="B650" t="s">
        <v>860</v>
      </c>
      <c r="C650">
        <v>4.8299999999999998E-4</v>
      </c>
    </row>
    <row r="651" spans="2:3">
      <c r="B651" t="s">
        <v>861</v>
      </c>
      <c r="C651">
        <v>4.8700000000000002E-4</v>
      </c>
    </row>
    <row r="652" spans="2:3">
      <c r="B652" t="s">
        <v>862</v>
      </c>
      <c r="C652">
        <v>5.0199999999999995E-4</v>
      </c>
    </row>
    <row r="653" spans="2:3">
      <c r="B653" t="s">
        <v>863</v>
      </c>
      <c r="C653">
        <v>4.8299999999999998E-4</v>
      </c>
    </row>
    <row r="654" spans="2:3">
      <c r="B654" t="s">
        <v>864</v>
      </c>
      <c r="C654">
        <v>3.88E-4</v>
      </c>
    </row>
    <row r="655" spans="2:3">
      <c r="B655" t="s">
        <v>865</v>
      </c>
      <c r="C655">
        <v>0</v>
      </c>
    </row>
    <row r="656" spans="2:3">
      <c r="B656" t="s">
        <v>866</v>
      </c>
      <c r="C656">
        <v>4.8999999999999998E-4</v>
      </c>
    </row>
    <row r="657" spans="2:3">
      <c r="B657" t="s">
        <v>867</v>
      </c>
      <c r="C657">
        <v>8.6899999999999998E-4</v>
      </c>
    </row>
    <row r="658" spans="2:3">
      <c r="B658" t="s">
        <v>868</v>
      </c>
      <c r="C658">
        <v>4.3600000000000003E-4</v>
      </c>
    </row>
    <row r="659" spans="2:3">
      <c r="B659" t="s">
        <v>869</v>
      </c>
      <c r="C659">
        <v>4.7899999999999999E-4</v>
      </c>
    </row>
    <row r="660" spans="2:3">
      <c r="B660" t="s">
        <v>870</v>
      </c>
      <c r="C660">
        <v>5.7899999999999998E-4</v>
      </c>
    </row>
    <row r="661" spans="2:3">
      <c r="B661" t="s">
        <v>871</v>
      </c>
      <c r="C661">
        <v>5.0299999999999997E-4</v>
      </c>
    </row>
    <row r="662" spans="2:3">
      <c r="B662" t="s">
        <v>872</v>
      </c>
      <c r="C662">
        <v>0</v>
      </c>
    </row>
    <row r="663" spans="2:3">
      <c r="B663" t="s">
        <v>873</v>
      </c>
      <c r="C663">
        <v>3.2899999999999997E-4</v>
      </c>
    </row>
    <row r="664" spans="2:3">
      <c r="B664" t="s">
        <v>874</v>
      </c>
      <c r="C664">
        <v>4.35E-4</v>
      </c>
    </row>
    <row r="665" spans="2:3">
      <c r="B665" t="s">
        <v>875</v>
      </c>
      <c r="C665">
        <v>6.3500000000000004E-4</v>
      </c>
    </row>
    <row r="666" spans="2:3">
      <c r="B666" t="s">
        <v>876</v>
      </c>
      <c r="C666">
        <v>3.8900000000000002E-4</v>
      </c>
    </row>
    <row r="667" spans="2:3">
      <c r="B667" t="s">
        <v>877</v>
      </c>
      <c r="C667">
        <v>5.2899999999999996E-4</v>
      </c>
    </row>
    <row r="668" spans="2:3">
      <c r="B668" t="s">
        <v>878</v>
      </c>
      <c r="C668">
        <v>4.95E-4</v>
      </c>
    </row>
    <row r="669" spans="2:3">
      <c r="B669" t="s">
        <v>879</v>
      </c>
      <c r="C669">
        <v>4.2700000000000002E-4</v>
      </c>
    </row>
    <row r="670" spans="2:3">
      <c r="B670" t="s">
        <v>880</v>
      </c>
      <c r="C670">
        <v>5.04E-4</v>
      </c>
    </row>
    <row r="671" spans="2:3">
      <c r="B671" t="s">
        <v>881</v>
      </c>
      <c r="C671">
        <v>5.5500000000000005E-4</v>
      </c>
    </row>
    <row r="672" spans="2:3">
      <c r="B672" t="s">
        <v>882</v>
      </c>
      <c r="C672">
        <v>5.0500000000000002E-4</v>
      </c>
    </row>
    <row r="673" spans="2:3">
      <c r="B673" t="s">
        <v>883</v>
      </c>
      <c r="C673">
        <v>4.06E-4</v>
      </c>
    </row>
    <row r="674" spans="2:3">
      <c r="B674" t="s">
        <v>884</v>
      </c>
      <c r="C674">
        <v>5.3700000000000004E-4</v>
      </c>
    </row>
    <row r="675" spans="2:3">
      <c r="B675" t="s">
        <v>885</v>
      </c>
      <c r="C675">
        <v>4.8999999999999998E-4</v>
      </c>
    </row>
    <row r="676" spans="2:3">
      <c r="B676" t="s">
        <v>886</v>
      </c>
      <c r="C676">
        <v>0</v>
      </c>
    </row>
    <row r="677" spans="2:3">
      <c r="B677" t="s">
        <v>887</v>
      </c>
      <c r="C677">
        <v>4.57E-4</v>
      </c>
    </row>
    <row r="678" spans="2:3">
      <c r="B678" t="s">
        <v>888</v>
      </c>
      <c r="C678">
        <v>4.6999999999999997E-5</v>
      </c>
    </row>
    <row r="679" spans="2:3">
      <c r="B679" t="s">
        <v>889</v>
      </c>
      <c r="C679">
        <v>3.6400000000000001E-4</v>
      </c>
    </row>
    <row r="680" spans="2:3">
      <c r="B680" t="s">
        <v>890</v>
      </c>
      <c r="C680">
        <v>0</v>
      </c>
    </row>
    <row r="681" spans="2:3">
      <c r="B681" t="s">
        <v>891</v>
      </c>
      <c r="C681">
        <v>0</v>
      </c>
    </row>
    <row r="682" spans="2:3">
      <c r="B682" t="s">
        <v>892</v>
      </c>
      <c r="C682">
        <v>2.7700000000000001E-4</v>
      </c>
    </row>
    <row r="683" spans="2:3">
      <c r="B683" t="s">
        <v>893</v>
      </c>
      <c r="C683">
        <v>4.5800000000000002E-4</v>
      </c>
    </row>
    <row r="684" spans="2:3">
      <c r="B684" t="s">
        <v>894</v>
      </c>
      <c r="C684">
        <v>4.9399999999999997E-4</v>
      </c>
    </row>
    <row r="685" spans="2:3">
      <c r="B685" t="s">
        <v>895</v>
      </c>
      <c r="C685">
        <v>4.8299999999999998E-4</v>
      </c>
    </row>
    <row r="686" spans="2:3">
      <c r="B686" t="s">
        <v>896</v>
      </c>
      <c r="C686">
        <v>3.6000000000000002E-4</v>
      </c>
    </row>
    <row r="687" spans="2:3">
      <c r="B687" t="s">
        <v>897</v>
      </c>
      <c r="C687">
        <v>0</v>
      </c>
    </row>
    <row r="688" spans="2:3">
      <c r="B688" t="s">
        <v>898</v>
      </c>
      <c r="C688">
        <v>4.2299999999999998E-4</v>
      </c>
    </row>
    <row r="689" spans="2:3">
      <c r="B689" t="s">
        <v>899</v>
      </c>
      <c r="C689" t="s">
        <v>308</v>
      </c>
    </row>
    <row r="690" spans="2:3">
      <c r="B690" t="s">
        <v>900</v>
      </c>
      <c r="C690">
        <v>6.3199999999999997E-4</v>
      </c>
    </row>
    <row r="691" spans="2:3">
      <c r="B691" t="s">
        <v>901</v>
      </c>
      <c r="C691">
        <v>5.1000000000000004E-4</v>
      </c>
    </row>
    <row r="692" spans="2:3">
      <c r="B692" t="s">
        <v>902</v>
      </c>
      <c r="C692">
        <v>2.6400000000000002E-4</v>
      </c>
    </row>
    <row r="693" spans="2:3">
      <c r="B693" t="s">
        <v>903</v>
      </c>
      <c r="C693">
        <v>0</v>
      </c>
    </row>
    <row r="694" spans="2:3">
      <c r="B694" t="s">
        <v>904</v>
      </c>
      <c r="C694">
        <v>3.1799999999999998E-4</v>
      </c>
    </row>
    <row r="695" spans="2:3">
      <c r="B695" t="s">
        <v>905</v>
      </c>
      <c r="C695">
        <v>5.3600000000000002E-4</v>
      </c>
    </row>
    <row r="696" spans="2:3">
      <c r="B696" t="s">
        <v>906</v>
      </c>
      <c r="C696">
        <v>3.3500000000000001E-4</v>
      </c>
    </row>
    <row r="697" spans="2:3">
      <c r="B697" t="s">
        <v>907</v>
      </c>
      <c r="C697">
        <v>3.3399999999999999E-4</v>
      </c>
    </row>
    <row r="698" spans="2:3">
      <c r="B698" t="s">
        <v>908</v>
      </c>
      <c r="C698">
        <v>4.8299999999999998E-4</v>
      </c>
    </row>
    <row r="699" spans="2:3">
      <c r="B699" t="s">
        <v>909</v>
      </c>
      <c r="C699">
        <v>3.2400000000000001E-4</v>
      </c>
    </row>
    <row r="700" spans="2:3">
      <c r="B700" t="s">
        <v>910</v>
      </c>
      <c r="C700">
        <v>5.5099999999999995E-4</v>
      </c>
    </row>
    <row r="701" spans="2:3">
      <c r="B701" t="s">
        <v>911</v>
      </c>
      <c r="C701">
        <v>4.5600000000000003E-4</v>
      </c>
    </row>
    <row r="702" spans="2:3">
      <c r="B702" t="s">
        <v>912</v>
      </c>
      <c r="C702">
        <v>4.2900000000000002E-4</v>
      </c>
    </row>
    <row r="703" spans="2:3">
      <c r="B703" t="s">
        <v>913</v>
      </c>
      <c r="C703">
        <v>4.8799999999999999E-4</v>
      </c>
    </row>
    <row r="704" spans="2:3">
      <c r="B704" t="s">
        <v>914</v>
      </c>
      <c r="C704">
        <v>5.2099999999999998E-4</v>
      </c>
    </row>
    <row r="705" spans="2:3">
      <c r="B705" t="s">
        <v>915</v>
      </c>
      <c r="C705">
        <v>5.5400000000000002E-4</v>
      </c>
    </row>
    <row r="706" spans="2:3">
      <c r="B706" t="s">
        <v>916</v>
      </c>
      <c r="C706">
        <v>4.1199999999999999E-4</v>
      </c>
    </row>
    <row r="707" spans="2:3">
      <c r="B707" t="s">
        <v>917</v>
      </c>
      <c r="C707">
        <v>3.4200000000000002E-4</v>
      </c>
    </row>
    <row r="708" spans="2:3">
      <c r="B708" t="s">
        <v>918</v>
      </c>
      <c r="C708">
        <v>4.6799999999999999E-4</v>
      </c>
    </row>
    <row r="709" spans="2:3">
      <c r="B709" t="s">
        <v>919</v>
      </c>
      <c r="C709">
        <v>3.9199999999999999E-4</v>
      </c>
    </row>
    <row r="710" spans="2:3">
      <c r="B710" t="s">
        <v>920</v>
      </c>
      <c r="C710">
        <v>4.1399999999999998E-4</v>
      </c>
    </row>
    <row r="711" spans="2:3">
      <c r="B711" t="s">
        <v>921</v>
      </c>
      <c r="C711">
        <v>6.7000000000000002E-4</v>
      </c>
    </row>
    <row r="712" spans="2:3">
      <c r="B712" t="s">
        <v>922</v>
      </c>
      <c r="C712">
        <v>5.2999999999999998E-4</v>
      </c>
    </row>
    <row r="713" spans="2:3">
      <c r="B713" t="s">
        <v>923</v>
      </c>
      <c r="C713">
        <v>4.73E-4</v>
      </c>
    </row>
    <row r="714" spans="2:3">
      <c r="B714" t="s">
        <v>924</v>
      </c>
      <c r="C714">
        <v>3.9800000000000002E-4</v>
      </c>
    </row>
    <row r="715" spans="2:3">
      <c r="B715" t="s">
        <v>925</v>
      </c>
      <c r="C715">
        <v>4.64E-4</v>
      </c>
    </row>
    <row r="716" spans="2:3">
      <c r="B716" t="s">
        <v>926</v>
      </c>
      <c r="C716">
        <v>0</v>
      </c>
    </row>
    <row r="717" spans="2:3">
      <c r="B717" t="s">
        <v>927</v>
      </c>
      <c r="C717">
        <v>6.4599999999999998E-4</v>
      </c>
    </row>
    <row r="718" spans="2:3">
      <c r="B718" t="s">
        <v>928</v>
      </c>
      <c r="C718">
        <v>3.1E-4</v>
      </c>
    </row>
    <row r="719" spans="2:3">
      <c r="B719" t="s">
        <v>929</v>
      </c>
      <c r="C719">
        <v>0</v>
      </c>
    </row>
    <row r="720" spans="2:3">
      <c r="B720" t="s">
        <v>930</v>
      </c>
      <c r="C720">
        <v>3.1799999999999998E-4</v>
      </c>
    </row>
    <row r="721" spans="2:3">
      <c r="B721" t="s">
        <v>931</v>
      </c>
      <c r="C721">
        <v>3.3E-4</v>
      </c>
    </row>
    <row r="722" spans="2:3">
      <c r="B722" t="s">
        <v>932</v>
      </c>
      <c r="C722">
        <v>5.3700000000000004E-4</v>
      </c>
    </row>
    <row r="723" spans="2:3">
      <c r="B723" t="s">
        <v>933</v>
      </c>
      <c r="C723">
        <v>4.64E-4</v>
      </c>
    </row>
    <row r="724" spans="2:3">
      <c r="B724" t="s">
        <v>934</v>
      </c>
      <c r="C724">
        <v>5.1099999999999995E-4</v>
      </c>
    </row>
    <row r="725" spans="2:3">
      <c r="B725" t="s">
        <v>935</v>
      </c>
      <c r="C725">
        <v>4.57E-4</v>
      </c>
    </row>
    <row r="726" spans="2:3">
      <c r="B726" t="s">
        <v>936</v>
      </c>
      <c r="C726">
        <v>6.4300000000000002E-4</v>
      </c>
    </row>
    <row r="727" spans="2:3">
      <c r="B727" t="s">
        <v>937</v>
      </c>
      <c r="C727">
        <v>0</v>
      </c>
    </row>
    <row r="728" spans="2:3">
      <c r="B728" t="s">
        <v>938</v>
      </c>
      <c r="C728">
        <v>1E-4</v>
      </c>
    </row>
    <row r="729" spans="2:3">
      <c r="B729" t="s">
        <v>939</v>
      </c>
      <c r="C729">
        <v>5.9400000000000002E-4</v>
      </c>
    </row>
    <row r="730" spans="2:3">
      <c r="B730" t="s">
        <v>940</v>
      </c>
      <c r="C730">
        <v>5.5000000000000003E-4</v>
      </c>
    </row>
    <row r="731" spans="2:3">
      <c r="B731" t="s">
        <v>941</v>
      </c>
      <c r="C731">
        <v>0</v>
      </c>
    </row>
    <row r="732" spans="2:3">
      <c r="B732" t="s">
        <v>942</v>
      </c>
      <c r="C732">
        <v>4.6799999999999999E-4</v>
      </c>
    </row>
    <row r="733" spans="2:3">
      <c r="B733" t="s">
        <v>943</v>
      </c>
      <c r="C733">
        <v>4.95E-4</v>
      </c>
    </row>
    <row r="734" spans="2:3">
      <c r="B734" t="s">
        <v>944</v>
      </c>
      <c r="C734">
        <v>4.84E-4</v>
      </c>
    </row>
    <row r="735" spans="2:3">
      <c r="B735" t="s">
        <v>945</v>
      </c>
      <c r="C735">
        <v>4.8500000000000003E-4</v>
      </c>
    </row>
    <row r="736" spans="2:3">
      <c r="B736" t="s">
        <v>946</v>
      </c>
      <c r="C736">
        <v>4.7800000000000002E-4</v>
      </c>
    </row>
    <row r="737" spans="2:3">
      <c r="B737" t="s">
        <v>947</v>
      </c>
      <c r="C737">
        <v>5.3300000000000005E-4</v>
      </c>
    </row>
    <row r="738" spans="2:3">
      <c r="B738" t="s">
        <v>948</v>
      </c>
      <c r="C738">
        <v>4.17E-4</v>
      </c>
    </row>
    <row r="739" spans="2:3">
      <c r="B739" t="s">
        <v>949</v>
      </c>
      <c r="C739">
        <v>5.3499999999999999E-4</v>
      </c>
    </row>
    <row r="740" spans="2:3">
      <c r="B740" t="s">
        <v>950</v>
      </c>
      <c r="C740">
        <v>4.75E-4</v>
      </c>
    </row>
    <row r="741" spans="2:3">
      <c r="B741" t="s">
        <v>951</v>
      </c>
      <c r="C741">
        <v>4.8899999999999996E-4</v>
      </c>
    </row>
    <row r="742" spans="2:3">
      <c r="B742" t="s">
        <v>952</v>
      </c>
      <c r="C742">
        <v>4.0900000000000002E-4</v>
      </c>
    </row>
    <row r="743" spans="2:3">
      <c r="B743" t="s">
        <v>953</v>
      </c>
      <c r="C743">
        <v>4.6999999999999999E-4</v>
      </c>
    </row>
    <row r="744" spans="2:3">
      <c r="B744" t="s">
        <v>954</v>
      </c>
      <c r="C744">
        <v>7.0600000000000003E-4</v>
      </c>
    </row>
    <row r="745" spans="2:3">
      <c r="B745" t="s">
        <v>955</v>
      </c>
      <c r="C745">
        <v>6.7900000000000002E-4</v>
      </c>
    </row>
    <row r="746" spans="2:3">
      <c r="B746" t="s">
        <v>956</v>
      </c>
      <c r="C746">
        <v>0</v>
      </c>
    </row>
    <row r="747" spans="2:3">
      <c r="B747" t="s">
        <v>957</v>
      </c>
      <c r="C747">
        <v>4.4900000000000002E-4</v>
      </c>
    </row>
    <row r="748" spans="2:3">
      <c r="B748" t="s">
        <v>958</v>
      </c>
      <c r="C748">
        <v>4.2900000000000002E-4</v>
      </c>
    </row>
    <row r="749" spans="2:3">
      <c r="B749" t="s">
        <v>959</v>
      </c>
      <c r="C749">
        <v>5.1699999999999999E-4</v>
      </c>
    </row>
    <row r="750" spans="2:3">
      <c r="B750" t="s">
        <v>960</v>
      </c>
      <c r="C750">
        <v>4.1599999999999997E-4</v>
      </c>
    </row>
    <row r="751" spans="2:3">
      <c r="B751" t="s">
        <v>961</v>
      </c>
      <c r="C751">
        <v>3.2499999999999999E-4</v>
      </c>
    </row>
    <row r="752" spans="2:3">
      <c r="B752" t="s">
        <v>962</v>
      </c>
      <c r="C752">
        <v>4.6000000000000001E-4</v>
      </c>
    </row>
    <row r="753" spans="2:3">
      <c r="B753" t="s">
        <v>963</v>
      </c>
      <c r="C753">
        <v>4.6700000000000002E-4</v>
      </c>
    </row>
    <row r="754" spans="2:3">
      <c r="B754" t="s">
        <v>964</v>
      </c>
      <c r="C754">
        <v>3.9500000000000001E-4</v>
      </c>
    </row>
    <row r="755" spans="2:3">
      <c r="B755" t="s">
        <v>965</v>
      </c>
      <c r="C755">
        <v>4.86E-4</v>
      </c>
    </row>
    <row r="756" spans="2:3">
      <c r="B756" t="s">
        <v>966</v>
      </c>
      <c r="C756">
        <v>5.04E-4</v>
      </c>
    </row>
    <row r="757" spans="2:3">
      <c r="B757" t="s">
        <v>967</v>
      </c>
      <c r="C757">
        <v>6.0800000000000003E-4</v>
      </c>
    </row>
    <row r="758" spans="2:3">
      <c r="B758" t="s">
        <v>968</v>
      </c>
      <c r="C758">
        <v>5.2899999999999996E-4</v>
      </c>
    </row>
    <row r="759" spans="2:3">
      <c r="B759" t="s">
        <v>969</v>
      </c>
      <c r="C759">
        <v>4.3899999999999999E-4</v>
      </c>
    </row>
    <row r="760" spans="2:3">
      <c r="B760" t="s">
        <v>970</v>
      </c>
      <c r="C760">
        <v>4.0499999999999998E-4</v>
      </c>
    </row>
    <row r="761" spans="2:3">
      <c r="B761" t="s">
        <v>971</v>
      </c>
      <c r="C761">
        <v>4.35E-4</v>
      </c>
    </row>
    <row r="762" spans="2:3">
      <c r="B762" t="s">
        <v>972</v>
      </c>
      <c r="C762">
        <v>5.04E-4</v>
      </c>
    </row>
    <row r="763" spans="2:3">
      <c r="B763" t="s">
        <v>973</v>
      </c>
      <c r="C763">
        <v>4.95E-4</v>
      </c>
    </row>
    <row r="764" spans="2:3">
      <c r="B764" t="s">
        <v>974</v>
      </c>
      <c r="C764">
        <v>5.9599999999999996E-4</v>
      </c>
    </row>
    <row r="765" spans="2:3">
      <c r="B765" t="s">
        <v>975</v>
      </c>
      <c r="C765">
        <v>5.6599999999999999E-4</v>
      </c>
    </row>
    <row r="766" spans="2:3">
      <c r="B766" t="s">
        <v>976</v>
      </c>
      <c r="C766">
        <v>3.9199999999999999E-4</v>
      </c>
    </row>
    <row r="767" spans="2:3">
      <c r="B767" t="s">
        <v>977</v>
      </c>
      <c r="C767">
        <v>3.6499999999999998E-4</v>
      </c>
    </row>
    <row r="768" spans="2:3">
      <c r="B768" t="s">
        <v>978</v>
      </c>
      <c r="C768">
        <v>0</v>
      </c>
    </row>
    <row r="769" spans="2:3">
      <c r="B769" t="s">
        <v>979</v>
      </c>
      <c r="C769">
        <v>4.0999999999999999E-4</v>
      </c>
    </row>
    <row r="770" spans="2:3">
      <c r="B770" t="s">
        <v>980</v>
      </c>
      <c r="C770">
        <v>1.84E-4</v>
      </c>
    </row>
    <row r="771" spans="2:3">
      <c r="B771" t="s">
        <v>981</v>
      </c>
      <c r="C771">
        <v>0</v>
      </c>
    </row>
    <row r="772" spans="2:3">
      <c r="B772" t="s">
        <v>982</v>
      </c>
      <c r="C772">
        <v>0</v>
      </c>
    </row>
    <row r="773" spans="2:3">
      <c r="B773" t="s">
        <v>983</v>
      </c>
      <c r="C773">
        <v>1.2E-5</v>
      </c>
    </row>
    <row r="774" spans="2:3">
      <c r="B774" t="s">
        <v>984</v>
      </c>
      <c r="C774">
        <v>2.6999999999999999E-5</v>
      </c>
    </row>
    <row r="775" spans="2:3">
      <c r="B775" t="s">
        <v>985</v>
      </c>
      <c r="C775">
        <v>5.4600000000000004E-4</v>
      </c>
    </row>
    <row r="776" spans="2:3">
      <c r="B776" t="s">
        <v>986</v>
      </c>
      <c r="C776">
        <v>4.2999999999999999E-4</v>
      </c>
    </row>
    <row r="777" spans="2:3">
      <c r="B777" t="s">
        <v>987</v>
      </c>
      <c r="C777">
        <v>3.8900000000000002E-4</v>
      </c>
    </row>
    <row r="778" spans="2:3">
      <c r="B778" t="s">
        <v>988</v>
      </c>
      <c r="C778">
        <v>2.7799999999999998E-4</v>
      </c>
    </row>
    <row r="779" spans="2:3">
      <c r="B779" t="s">
        <v>989</v>
      </c>
      <c r="C779">
        <v>3.4299999999999999E-4</v>
      </c>
    </row>
    <row r="780" spans="2:3">
      <c r="B780" t="s">
        <v>990</v>
      </c>
      <c r="C780">
        <v>3.7399999999999998E-4</v>
      </c>
    </row>
    <row r="781" spans="2:3">
      <c r="B781" t="s">
        <v>991</v>
      </c>
      <c r="C781">
        <v>3.4099999999999999E-4</v>
      </c>
    </row>
    <row r="782" spans="2:3">
      <c r="B782" t="s">
        <v>992</v>
      </c>
      <c r="C782">
        <v>5.1000000000000004E-4</v>
      </c>
    </row>
    <row r="783" spans="2:3">
      <c r="B783" t="s">
        <v>993</v>
      </c>
      <c r="C783">
        <v>5.5599999999999996E-4</v>
      </c>
    </row>
    <row r="784" spans="2:3">
      <c r="B784" t="s">
        <v>994</v>
      </c>
      <c r="C784">
        <v>0</v>
      </c>
    </row>
    <row r="785" spans="2:3">
      <c r="B785" t="s">
        <v>995</v>
      </c>
      <c r="C785">
        <v>3.21E-4</v>
      </c>
    </row>
    <row r="786" spans="2:3">
      <c r="B786" t="s">
        <v>996</v>
      </c>
      <c r="C786">
        <v>4.2200000000000001E-4</v>
      </c>
    </row>
    <row r="787" spans="2:3">
      <c r="B787" t="s">
        <v>997</v>
      </c>
      <c r="C787">
        <v>5.2800000000000004E-4</v>
      </c>
    </row>
    <row r="788" spans="2:3">
      <c r="B788" t="s">
        <v>998</v>
      </c>
      <c r="C788">
        <v>5.1000000000000004E-4</v>
      </c>
    </row>
    <row r="789" spans="2:3">
      <c r="B789" t="s">
        <v>999</v>
      </c>
      <c r="C789">
        <v>3.8900000000000002E-4</v>
      </c>
    </row>
    <row r="790" spans="2:3">
      <c r="B790" t="s">
        <v>1000</v>
      </c>
      <c r="C790">
        <v>4.35E-4</v>
      </c>
    </row>
    <row r="791" spans="2:3">
      <c r="B791" t="s">
        <v>1001</v>
      </c>
      <c r="C791">
        <v>3.9100000000000002E-4</v>
      </c>
    </row>
    <row r="792" spans="2:3">
      <c r="B792" t="s">
        <v>1002</v>
      </c>
      <c r="C792">
        <v>5.8500000000000002E-4</v>
      </c>
    </row>
    <row r="793" spans="2:3">
      <c r="B793" t="s">
        <v>1003</v>
      </c>
      <c r="C793">
        <v>5.5599999999999996E-4</v>
      </c>
    </row>
    <row r="794" spans="2:3">
      <c r="B794" t="s">
        <v>1004</v>
      </c>
      <c r="C794">
        <v>0</v>
      </c>
    </row>
    <row r="795" spans="2:3">
      <c r="B795" t="s">
        <v>1005</v>
      </c>
      <c r="C795">
        <v>4.2900000000000002E-4</v>
      </c>
    </row>
    <row r="796" spans="2:3">
      <c r="B796" t="s">
        <v>1006</v>
      </c>
      <c r="C796">
        <v>4.6299999999999998E-4</v>
      </c>
    </row>
    <row r="797" spans="2:3">
      <c r="B797" t="s">
        <v>1007</v>
      </c>
      <c r="C797">
        <v>1.2999999999999999E-4</v>
      </c>
    </row>
    <row r="798" spans="2:3">
      <c r="B798" t="s">
        <v>1008</v>
      </c>
      <c r="C798">
        <v>4.6999999999999999E-4</v>
      </c>
    </row>
    <row r="799" spans="2:3">
      <c r="B799" t="s">
        <v>1009</v>
      </c>
      <c r="C799">
        <v>4.15E-4</v>
      </c>
    </row>
    <row r="800" spans="2:3">
      <c r="B800" t="s">
        <v>1010</v>
      </c>
      <c r="C800">
        <v>3.4900000000000003E-4</v>
      </c>
    </row>
    <row r="801" spans="2:3">
      <c r="B801" t="s">
        <v>1011</v>
      </c>
      <c r="C801">
        <v>5.04E-4</v>
      </c>
    </row>
    <row r="802" spans="2:3">
      <c r="B802" t="s">
        <v>1012</v>
      </c>
      <c r="C802">
        <v>5.04E-4</v>
      </c>
    </row>
    <row r="803" spans="2:3">
      <c r="B803" t="s">
        <v>1013</v>
      </c>
      <c r="C803">
        <v>0</v>
      </c>
    </row>
    <row r="804" spans="2:3">
      <c r="B804" t="s">
        <v>1014</v>
      </c>
      <c r="C804">
        <v>5.4000000000000001E-4</v>
      </c>
    </row>
    <row r="805" spans="2:3">
      <c r="B805" t="s">
        <v>1015</v>
      </c>
      <c r="C805">
        <v>4.5300000000000001E-4</v>
      </c>
    </row>
    <row r="806" spans="2:3">
      <c r="B806" t="s">
        <v>1016</v>
      </c>
      <c r="C806">
        <v>0</v>
      </c>
    </row>
    <row r="807" spans="2:3">
      <c r="B807" t="s">
        <v>1017</v>
      </c>
      <c r="C807">
        <v>3.9100000000000002E-4</v>
      </c>
    </row>
    <row r="808" spans="2:3">
      <c r="B808" t="s">
        <v>1018</v>
      </c>
      <c r="C808">
        <v>4.75E-4</v>
      </c>
    </row>
    <row r="809" spans="2:3">
      <c r="B809" t="s">
        <v>1019</v>
      </c>
      <c r="C809">
        <v>4.95E-4</v>
      </c>
    </row>
    <row r="810" spans="2:3">
      <c r="B810" t="s">
        <v>1020</v>
      </c>
      <c r="C810">
        <v>3.9199999999999999E-4</v>
      </c>
    </row>
    <row r="811" spans="2:3">
      <c r="B811" t="s">
        <v>1021</v>
      </c>
      <c r="C811">
        <v>5.2899999999999996E-4</v>
      </c>
    </row>
    <row r="812" spans="2:3">
      <c r="B812" t="s">
        <v>1022</v>
      </c>
      <c r="C812">
        <v>1.64E-4</v>
      </c>
    </row>
    <row r="813" spans="2:3">
      <c r="B813" t="s">
        <v>1023</v>
      </c>
      <c r="C813">
        <v>4.6500000000000003E-4</v>
      </c>
    </row>
    <row r="814" spans="2:3">
      <c r="B814" t="s">
        <v>1024</v>
      </c>
      <c r="C814">
        <v>4.7399999999999997E-4</v>
      </c>
    </row>
    <row r="815" spans="2:3">
      <c r="B815" t="s">
        <v>1025</v>
      </c>
      <c r="C815" t="s">
        <v>308</v>
      </c>
    </row>
    <row r="816" spans="2:3">
      <c r="B816" t="s">
        <v>1026</v>
      </c>
      <c r="C816">
        <v>4.6900000000000002E-4</v>
      </c>
    </row>
    <row r="817" spans="2:3">
      <c r="B817" t="s">
        <v>1027</v>
      </c>
      <c r="C817">
        <v>5.1500000000000005E-4</v>
      </c>
    </row>
    <row r="818" spans="2:3">
      <c r="B818" t="s">
        <v>1028</v>
      </c>
      <c r="C818">
        <v>4.6500000000000003E-4</v>
      </c>
    </row>
    <row r="819" spans="2:3">
      <c r="B819" t="s">
        <v>1029</v>
      </c>
      <c r="C819">
        <v>3.88E-4</v>
      </c>
    </row>
    <row r="820" spans="2:3">
      <c r="B820" t="s">
        <v>1030</v>
      </c>
      <c r="C820">
        <v>3.9199999999999999E-4</v>
      </c>
    </row>
    <row r="821" spans="2:3">
      <c r="B821" t="s">
        <v>1031</v>
      </c>
      <c r="C821">
        <v>3.9199999999999999E-4</v>
      </c>
    </row>
    <row r="822" spans="2:3">
      <c r="B822" t="s">
        <v>1032</v>
      </c>
      <c r="C822">
        <v>6.8800000000000003E-4</v>
      </c>
    </row>
    <row r="823" spans="2:3">
      <c r="B823" t="s">
        <v>1033</v>
      </c>
      <c r="C823">
        <v>3.9199999999999999E-4</v>
      </c>
    </row>
    <row r="824" spans="2:3">
      <c r="B824" t="s">
        <v>1034</v>
      </c>
      <c r="C824">
        <v>7.8299999999999995E-4</v>
      </c>
    </row>
    <row r="825" spans="2:3">
      <c r="B825" t="s">
        <v>1035</v>
      </c>
      <c r="C825">
        <v>4.1100000000000002E-4</v>
      </c>
    </row>
    <row r="826" spans="2:3">
      <c r="B826" t="s">
        <v>1036</v>
      </c>
      <c r="C826">
        <v>2.8400000000000002E-4</v>
      </c>
    </row>
    <row r="827" spans="2:3">
      <c r="B827" t="s">
        <v>1037</v>
      </c>
      <c r="C827">
        <v>0</v>
      </c>
    </row>
    <row r="828" spans="2:3">
      <c r="B828" t="s">
        <v>1038</v>
      </c>
      <c r="C828">
        <v>3.1199999999999999E-4</v>
      </c>
    </row>
    <row r="829" spans="2:3">
      <c r="B829" t="s">
        <v>1039</v>
      </c>
      <c r="C829">
        <v>4.84E-4</v>
      </c>
    </row>
    <row r="830" spans="2:3">
      <c r="B830" t="s">
        <v>1040</v>
      </c>
      <c r="C830">
        <v>0</v>
      </c>
    </row>
    <row r="831" spans="2:3">
      <c r="B831" t="s">
        <v>1041</v>
      </c>
      <c r="C831">
        <v>2.9E-4</v>
      </c>
    </row>
    <row r="832" spans="2:3">
      <c r="B832" t="s">
        <v>1042</v>
      </c>
      <c r="C832">
        <v>3.7800000000000003E-4</v>
      </c>
    </row>
    <row r="833" spans="2:3">
      <c r="B833" t="s">
        <v>1043</v>
      </c>
      <c r="C833">
        <v>4.0999999999999999E-4</v>
      </c>
    </row>
    <row r="834" spans="2:3">
      <c r="B834" t="s">
        <v>1044</v>
      </c>
      <c r="C834">
        <v>3.8999999999999999E-4</v>
      </c>
    </row>
    <row r="835" spans="2:3">
      <c r="B835" t="s">
        <v>1045</v>
      </c>
      <c r="C835">
        <v>5.0199999999999995E-4</v>
      </c>
    </row>
    <row r="836" spans="2:3">
      <c r="B836" t="s">
        <v>1046</v>
      </c>
      <c r="C836">
        <v>5.2700000000000002E-4</v>
      </c>
    </row>
    <row r="837" spans="2:3">
      <c r="B837" t="s">
        <v>1047</v>
      </c>
      <c r="C837">
        <v>3.9199999999999999E-4</v>
      </c>
    </row>
    <row r="838" spans="2:3">
      <c r="B838" t="s">
        <v>1048</v>
      </c>
      <c r="C838">
        <v>4.2200000000000001E-4</v>
      </c>
    </row>
    <row r="839" spans="2:3">
      <c r="B839" t="s">
        <v>1049</v>
      </c>
      <c r="C839">
        <v>4.5899999999999999E-4</v>
      </c>
    </row>
    <row r="840" spans="2:3">
      <c r="B840" t="s">
        <v>1050</v>
      </c>
      <c r="C840">
        <v>1.1E-5</v>
      </c>
    </row>
    <row r="841" spans="2:3">
      <c r="B841" t="s">
        <v>1051</v>
      </c>
      <c r="C841">
        <v>2.6899999999999998E-4</v>
      </c>
    </row>
    <row r="842" spans="2:3">
      <c r="B842" t="s">
        <v>1052</v>
      </c>
      <c r="C842">
        <v>1.0369999999999999E-3</v>
      </c>
    </row>
    <row r="843" spans="2:3">
      <c r="B843" t="s">
        <v>1053</v>
      </c>
      <c r="C843">
        <v>6.4400000000000004E-4</v>
      </c>
    </row>
    <row r="844" spans="2:3">
      <c r="B844" t="s">
        <v>1054</v>
      </c>
      <c r="C844">
        <v>4.9100000000000001E-4</v>
      </c>
    </row>
    <row r="845" spans="2:3">
      <c r="B845" t="s">
        <v>1055</v>
      </c>
      <c r="C845">
        <v>0</v>
      </c>
    </row>
    <row r="846" spans="2:3">
      <c r="B846" t="s">
        <v>1056</v>
      </c>
      <c r="C846">
        <v>1.9799999999999999E-4</v>
      </c>
    </row>
    <row r="847" spans="2:3">
      <c r="B847" t="s">
        <v>1057</v>
      </c>
      <c r="C847">
        <v>0</v>
      </c>
    </row>
    <row r="848" spans="2:3">
      <c r="B848" t="s">
        <v>1058</v>
      </c>
      <c r="C848">
        <v>0</v>
      </c>
    </row>
    <row r="849" spans="2:3">
      <c r="B849" t="s">
        <v>1059</v>
      </c>
      <c r="C849">
        <v>3.0899999999999998E-4</v>
      </c>
    </row>
    <row r="850" spans="2:3">
      <c r="B850" t="s">
        <v>1060</v>
      </c>
      <c r="C850">
        <v>0</v>
      </c>
    </row>
    <row r="851" spans="2:3">
      <c r="B851" t="s">
        <v>1061</v>
      </c>
      <c r="C851">
        <v>2.2100000000000001E-4</v>
      </c>
    </row>
    <row r="852" spans="2:3">
      <c r="B852" t="s">
        <v>1062</v>
      </c>
      <c r="C852">
        <v>4.64E-4</v>
      </c>
    </row>
    <row r="853" spans="2:3">
      <c r="B853" t="s">
        <v>1063</v>
      </c>
      <c r="C853">
        <v>4.2999999999999999E-4</v>
      </c>
    </row>
    <row r="854" spans="2:3">
      <c r="B854" t="s">
        <v>1064</v>
      </c>
      <c r="C854">
        <v>5.1199999999999998E-4</v>
      </c>
    </row>
    <row r="855" spans="2:3">
      <c r="B855" t="s">
        <v>1065</v>
      </c>
      <c r="C855">
        <v>4.7399999999999997E-4</v>
      </c>
    </row>
    <row r="856" spans="2:3">
      <c r="B856" t="s">
        <v>1066</v>
      </c>
      <c r="C856">
        <v>5.3300000000000005E-4</v>
      </c>
    </row>
    <row r="857" spans="2:3">
      <c r="B857" t="s">
        <v>1067</v>
      </c>
      <c r="C857">
        <v>5.2300000000000003E-4</v>
      </c>
    </row>
    <row r="858" spans="2:3">
      <c r="B858" t="s">
        <v>1068</v>
      </c>
      <c r="C858">
        <v>5.0699999999999996E-4</v>
      </c>
    </row>
    <row r="859" spans="2:3">
      <c r="B859" t="s">
        <v>1069</v>
      </c>
      <c r="C859">
        <v>4.4000000000000002E-4</v>
      </c>
    </row>
    <row r="860" spans="2:3">
      <c r="B860" t="s">
        <v>1070</v>
      </c>
      <c r="C860">
        <v>4.0299999999999998E-4</v>
      </c>
    </row>
    <row r="861" spans="2:3">
      <c r="B861" t="s">
        <v>1071</v>
      </c>
      <c r="C861">
        <v>3.9599999999999998E-4</v>
      </c>
    </row>
    <row r="862" spans="2:3">
      <c r="B862" t="s">
        <v>1072</v>
      </c>
      <c r="C862">
        <v>4.5399999999999998E-4</v>
      </c>
    </row>
    <row r="863" spans="2:3">
      <c r="B863" t="s">
        <v>1073</v>
      </c>
      <c r="C863">
        <v>3.3300000000000002E-4</v>
      </c>
    </row>
    <row r="864" spans="2:3">
      <c r="B864" t="s">
        <v>1074</v>
      </c>
      <c r="C864">
        <v>4.3399999999999998E-4</v>
      </c>
    </row>
    <row r="865" spans="2:3">
      <c r="B865" t="s">
        <v>1075</v>
      </c>
      <c r="C865">
        <v>5.3399999999999997E-4</v>
      </c>
    </row>
    <row r="866" spans="2:3">
      <c r="B866" t="s">
        <v>1076</v>
      </c>
      <c r="C866">
        <v>4.6099999999999998E-4</v>
      </c>
    </row>
    <row r="867" spans="2:3">
      <c r="B867" t="s">
        <v>1077</v>
      </c>
      <c r="C867">
        <v>5.5699999999999999E-4</v>
      </c>
    </row>
    <row r="868" spans="2:3">
      <c r="B868" t="s">
        <v>1078</v>
      </c>
      <c r="C868">
        <v>4.4999999999999999E-4</v>
      </c>
    </row>
    <row r="869" spans="2:3">
      <c r="B869" t="s">
        <v>1079</v>
      </c>
      <c r="C869">
        <v>3.1599999999999998E-4</v>
      </c>
    </row>
    <row r="870" spans="2:3">
      <c r="B870" t="s">
        <v>1080</v>
      </c>
      <c r="C870">
        <v>5.7799999999999995E-4</v>
      </c>
    </row>
    <row r="871" spans="2:3">
      <c r="B871" t="s">
        <v>1081</v>
      </c>
      <c r="C871">
        <v>4.4499999999999997E-4</v>
      </c>
    </row>
    <row r="872" spans="2:3">
      <c r="B872" t="s">
        <v>1082</v>
      </c>
      <c r="C872">
        <v>4.8999999999999998E-4</v>
      </c>
    </row>
    <row r="873" spans="2:3">
      <c r="B873" t="s">
        <v>1083</v>
      </c>
      <c r="C873">
        <v>5.4000000000000001E-4</v>
      </c>
    </row>
    <row r="874" spans="2:3">
      <c r="B874" t="s">
        <v>1084</v>
      </c>
      <c r="C874">
        <v>4.2299999999999998E-4</v>
      </c>
    </row>
    <row r="875" spans="2:3">
      <c r="B875" t="s">
        <v>1085</v>
      </c>
      <c r="C875">
        <v>3.8400000000000001E-4</v>
      </c>
    </row>
    <row r="876" spans="2:3">
      <c r="B876" t="s">
        <v>1086</v>
      </c>
      <c r="C876">
        <v>4.8099999999999998E-4</v>
      </c>
    </row>
    <row r="877" spans="2:3">
      <c r="B877" t="s">
        <v>1087</v>
      </c>
      <c r="C877">
        <v>0</v>
      </c>
    </row>
    <row r="878" spans="2:3">
      <c r="B878" t="s">
        <v>1088</v>
      </c>
      <c r="C878">
        <v>5.0199999999999995E-4</v>
      </c>
    </row>
    <row r="879" spans="2:3">
      <c r="B879" t="s">
        <v>1089</v>
      </c>
      <c r="C879">
        <v>3.8999999999999999E-4</v>
      </c>
    </row>
    <row r="880" spans="2:3">
      <c r="B880" t="s">
        <v>1090</v>
      </c>
      <c r="C880">
        <v>6.4000000000000005E-4</v>
      </c>
    </row>
    <row r="881" spans="2:3">
      <c r="B881" t="s">
        <v>1091</v>
      </c>
      <c r="C881">
        <v>3.9199999999999999E-4</v>
      </c>
    </row>
    <row r="882" spans="2:3">
      <c r="B882" t="s">
        <v>1092</v>
      </c>
      <c r="C882">
        <v>5.3399999999999997E-4</v>
      </c>
    </row>
    <row r="883" spans="2:3">
      <c r="B883" t="s">
        <v>1093</v>
      </c>
      <c r="C883">
        <v>0</v>
      </c>
    </row>
    <row r="884" spans="2:3">
      <c r="B884" t="s">
        <v>1094</v>
      </c>
      <c r="C884">
        <v>4.5199999999999998E-4</v>
      </c>
    </row>
    <row r="885" spans="2:3">
      <c r="B885" t="s">
        <v>1095</v>
      </c>
      <c r="C885">
        <v>5.0199999999999995E-4</v>
      </c>
    </row>
    <row r="886" spans="2:3">
      <c r="B886" t="s">
        <v>1096</v>
      </c>
      <c r="C886">
        <v>3.4099999999999999E-4</v>
      </c>
    </row>
    <row r="887" spans="2:3">
      <c r="B887" t="s">
        <v>1097</v>
      </c>
      <c r="C887">
        <v>0</v>
      </c>
    </row>
    <row r="888" spans="2:3">
      <c r="B888" t="s">
        <v>1098</v>
      </c>
      <c r="C888">
        <v>0</v>
      </c>
    </row>
    <row r="889" spans="2:3">
      <c r="B889" t="s">
        <v>1099</v>
      </c>
      <c r="C889">
        <v>2.8600000000000001E-4</v>
      </c>
    </row>
    <row r="890" spans="2:3">
      <c r="B890" t="s">
        <v>1100</v>
      </c>
      <c r="C890">
        <v>5.3499999999999999E-4</v>
      </c>
    </row>
    <row r="891" spans="2:3">
      <c r="B891" t="s">
        <v>1101</v>
      </c>
      <c r="C891">
        <v>4.4299999999999998E-4</v>
      </c>
    </row>
    <row r="892" spans="2:3">
      <c r="B892" t="s">
        <v>1102</v>
      </c>
      <c r="C892">
        <v>5.0100000000000003E-4</v>
      </c>
    </row>
    <row r="893" spans="2:3">
      <c r="B893" t="s">
        <v>1103</v>
      </c>
      <c r="C893">
        <v>4.6000000000000001E-4</v>
      </c>
    </row>
    <row r="894" spans="2:3">
      <c r="B894" t="s">
        <v>1104</v>
      </c>
      <c r="C894">
        <v>3.9199999999999999E-4</v>
      </c>
    </row>
    <row r="895" spans="2:3">
      <c r="B895" t="s">
        <v>1105</v>
      </c>
      <c r="C895">
        <v>5.04E-4</v>
      </c>
    </row>
    <row r="896" spans="2:3">
      <c r="B896" t="s">
        <v>1106</v>
      </c>
      <c r="C896">
        <v>4.1800000000000002E-4</v>
      </c>
    </row>
    <row r="897" spans="2:3">
      <c r="B897" t="s">
        <v>1107</v>
      </c>
      <c r="C897">
        <v>5.3399999999999997E-4</v>
      </c>
    </row>
    <row r="898" spans="2:3">
      <c r="B898" t="s">
        <v>1108</v>
      </c>
      <c r="C898">
        <v>0</v>
      </c>
    </row>
    <row r="899" spans="2:3">
      <c r="B899" t="s">
        <v>1109</v>
      </c>
      <c r="C899">
        <v>5.4500000000000002E-4</v>
      </c>
    </row>
    <row r="900" spans="2:3">
      <c r="B900" t="s">
        <v>1110</v>
      </c>
      <c r="C900">
        <v>3.7399999999999998E-4</v>
      </c>
    </row>
    <row r="901" spans="2:3">
      <c r="B901" t="s">
        <v>1111</v>
      </c>
      <c r="C901">
        <v>0</v>
      </c>
    </row>
    <row r="902" spans="2:3">
      <c r="B902" t="s">
        <v>1112</v>
      </c>
      <c r="C902">
        <v>5.4299999999999997E-4</v>
      </c>
    </row>
    <row r="903" spans="2:3">
      <c r="B903" t="s">
        <v>1113</v>
      </c>
      <c r="C903">
        <v>5.4799999999999998E-4</v>
      </c>
    </row>
    <row r="904" spans="2:3">
      <c r="B904" t="s">
        <v>1114</v>
      </c>
      <c r="C904">
        <v>5.4000000000000001E-4</v>
      </c>
    </row>
    <row r="905" spans="2:3">
      <c r="B905" t="s">
        <v>1115</v>
      </c>
      <c r="C905">
        <v>4.26E-4</v>
      </c>
    </row>
    <row r="906" spans="2:3">
      <c r="B906" t="s">
        <v>1116</v>
      </c>
      <c r="C906">
        <v>0</v>
      </c>
    </row>
    <row r="907" spans="2:3">
      <c r="B907" t="s">
        <v>1117</v>
      </c>
      <c r="C907">
        <v>0</v>
      </c>
    </row>
    <row r="908" spans="2:3">
      <c r="B908" t="s">
        <v>1118</v>
      </c>
      <c r="C908">
        <v>2.6600000000000001E-4</v>
      </c>
    </row>
    <row r="909" spans="2:3">
      <c r="B909" t="s">
        <v>1119</v>
      </c>
      <c r="C909">
        <v>0</v>
      </c>
    </row>
    <row r="910" spans="2:3">
      <c r="B910" t="s">
        <v>1120</v>
      </c>
      <c r="C910">
        <v>3.6999999999999999E-4</v>
      </c>
    </row>
    <row r="911" spans="2:3">
      <c r="B911" t="s">
        <v>1121</v>
      </c>
      <c r="C911">
        <v>4.44E-4</v>
      </c>
    </row>
    <row r="912" spans="2:3">
      <c r="B912" t="s">
        <v>1122</v>
      </c>
      <c r="C912">
        <v>5.1999999999999995E-4</v>
      </c>
    </row>
    <row r="913" spans="2:3">
      <c r="B913" t="s">
        <v>1123</v>
      </c>
      <c r="C913">
        <v>5.0699999999999996E-4</v>
      </c>
    </row>
    <row r="914" spans="2:3">
      <c r="B914" t="s">
        <v>1124</v>
      </c>
      <c r="C914">
        <v>0</v>
      </c>
    </row>
    <row r="915" spans="2:3">
      <c r="B915" t="s">
        <v>1125</v>
      </c>
      <c r="C915">
        <v>4.8500000000000003E-4</v>
      </c>
    </row>
    <row r="916" spans="2:3">
      <c r="B916" t="s">
        <v>1126</v>
      </c>
      <c r="C916">
        <v>5.4000000000000001E-4</v>
      </c>
    </row>
    <row r="917" spans="2:3">
      <c r="B917" t="s">
        <v>1127</v>
      </c>
      <c r="C917">
        <v>4.8200000000000001E-4</v>
      </c>
    </row>
    <row r="918" spans="2:3">
      <c r="B918" t="s">
        <v>1128</v>
      </c>
      <c r="C918">
        <v>5.3200000000000003E-4</v>
      </c>
    </row>
    <row r="919" spans="2:3">
      <c r="B919" t="s">
        <v>1129</v>
      </c>
      <c r="C919">
        <v>4.9799999999999996E-4</v>
      </c>
    </row>
    <row r="920" spans="2:3">
      <c r="B920" t="s">
        <v>1130</v>
      </c>
      <c r="C920">
        <v>0</v>
      </c>
    </row>
    <row r="921" spans="2:3">
      <c r="B921" t="s">
        <v>1131</v>
      </c>
      <c r="C921">
        <v>3.21E-4</v>
      </c>
    </row>
    <row r="922" spans="2:3">
      <c r="B922" t="s">
        <v>1132</v>
      </c>
      <c r="C922">
        <v>5.4600000000000004E-4</v>
      </c>
    </row>
    <row r="923" spans="2:3">
      <c r="B923" t="s">
        <v>1133</v>
      </c>
      <c r="C923">
        <v>0</v>
      </c>
    </row>
    <row r="924" spans="2:3">
      <c r="B924" t="s">
        <v>1134</v>
      </c>
      <c r="C924">
        <v>3.3599999999999998E-4</v>
      </c>
    </row>
    <row r="925" spans="2:3">
      <c r="B925" t="s">
        <v>1135</v>
      </c>
      <c r="C925">
        <v>5.3399999999999997E-4</v>
      </c>
    </row>
    <row r="926" spans="2:3">
      <c r="B926" t="s">
        <v>1136</v>
      </c>
      <c r="C926">
        <v>4.9200000000000003E-4</v>
      </c>
    </row>
    <row r="927" spans="2:3">
      <c r="B927" t="s">
        <v>1137</v>
      </c>
      <c r="C927">
        <v>0</v>
      </c>
    </row>
    <row r="928" spans="2:3">
      <c r="B928" t="s">
        <v>1138</v>
      </c>
      <c r="C928">
        <v>4.9200000000000003E-4</v>
      </c>
    </row>
  </sheetData>
  <mergeCells count="24">
    <mergeCell ref="N26:P26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14:P14"/>
    <mergeCell ref="N3:P3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I3"/>
  <sheetViews>
    <sheetView workbookViewId="0">
      <selection activeCell="E2" sqref="E2"/>
    </sheetView>
  </sheetViews>
  <sheetFormatPr defaultColWidth="8.59765625" defaultRowHeight="18"/>
  <cols>
    <col min="1" max="1" width="19.5" style="83" bestFit="1" customWidth="1"/>
    <col min="5" max="5" width="11.09765625" style="83" bestFit="1" customWidth="1"/>
    <col min="7" max="7" width="11.09765625" style="83" bestFit="1" customWidth="1"/>
  </cols>
  <sheetData>
    <row r="1" spans="1:9">
      <c r="A1" t="s">
        <v>2093</v>
      </c>
      <c r="C1" t="str">
        <f>LEFT(A3,10)</f>
        <v>2022/07/11</v>
      </c>
      <c r="E1" s="123" t="str">
        <f ca="1">TEXT(TODAY()-G1,"YYYY/MM/DD")</f>
        <v>2022/10/31</v>
      </c>
      <c r="G1">
        <f ca="1">WEEKDAY(TODAY(),3)</f>
        <v>0</v>
      </c>
      <c r="I1">
        <f ca="1">IF(C1=E1,1,0)</f>
        <v>0</v>
      </c>
    </row>
    <row r="2" spans="1:9">
      <c r="A2" t="s">
        <v>2094</v>
      </c>
    </row>
    <row r="3" spans="1:9">
      <c r="A3" t="s">
        <v>2095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I156"/>
  <sheetViews>
    <sheetView topLeftCell="A70" zoomScale="80" zoomScaleNormal="80" workbookViewId="0">
      <selection activeCell="K73" sqref="K73"/>
    </sheetView>
  </sheetViews>
  <sheetFormatPr defaultColWidth="8.796875" defaultRowHeight="18"/>
  <cols>
    <col min="1" max="1" width="8.796875" style="49" customWidth="1"/>
    <col min="2" max="2" width="10.296875" style="49" customWidth="1"/>
    <col min="3" max="5" width="8.796875" style="49" customWidth="1"/>
    <col min="6" max="6" width="2.59765625" style="49" customWidth="1"/>
    <col min="7" max="8" width="8.796875" style="49" customWidth="1"/>
    <col min="9" max="9" width="12.19921875" style="49" customWidth="1"/>
    <col min="10" max="11" width="8.796875" style="49" customWidth="1"/>
    <col min="12" max="12" width="2" style="49" customWidth="1"/>
    <col min="13" max="14" width="8.796875" style="49" customWidth="1"/>
    <col min="15" max="15" width="8.09765625" style="49" bestFit="1" customWidth="1"/>
    <col min="16" max="19" width="8.796875" style="49" customWidth="1"/>
    <col min="20" max="20" width="8.796875" style="49" bestFit="1" customWidth="1"/>
    <col min="21" max="33" width="8.796875" style="49" customWidth="1"/>
    <col min="34" max="34" width="2" style="49" customWidth="1"/>
    <col min="35" max="35" width="8.796875" style="49" customWidth="1"/>
    <col min="36" max="16384" width="8.796875" style="49"/>
  </cols>
  <sheetData>
    <row r="1" spans="1:35" ht="18.600000000000001" customHeight="1" thickBot="1">
      <c r="A1" s="49" t="s">
        <v>2096</v>
      </c>
      <c r="B1" s="50" t="s">
        <v>2097</v>
      </c>
      <c r="C1" s="50"/>
      <c r="D1" s="50"/>
      <c r="E1" s="50"/>
      <c r="I1" s="51" t="s">
        <v>2098</v>
      </c>
      <c r="J1" s="51"/>
      <c r="K1" s="51"/>
      <c r="M1" s="52" t="s">
        <v>2099</v>
      </c>
      <c r="AI1" s="49" t="str">
        <f>M1&amp;N1&amp;O1&amp;P1&amp;Q1&amp;R1&amp;S1&amp;T1&amp;U1&amp;V1&amp;W1&amp;X1&amp;Y1&amp;Z1&amp;AA1&amp;AB1&amp;AC1</f>
        <v>{</v>
      </c>
    </row>
    <row r="2" spans="1:35" ht="18.600000000000001" customHeight="1" thickBot="1">
      <c r="A2" s="53" t="s">
        <v>2100</v>
      </c>
      <c r="B2" s="53" t="s">
        <v>2101</v>
      </c>
      <c r="C2" s="54" t="s">
        <v>2102</v>
      </c>
      <c r="D2" s="54" t="s">
        <v>2103</v>
      </c>
      <c r="E2" s="55" t="s">
        <v>2042</v>
      </c>
      <c r="F2" s="56"/>
      <c r="G2" s="49" t="str">
        <f>select!H1</f>
        <v>SCAT123P</v>
      </c>
      <c r="H2" s="49" t="str">
        <f>select!D2</f>
        <v>Al5awUM=AtsI</v>
      </c>
      <c r="I2" s="57">
        <f ca="1">TODAY()</f>
        <v>44865</v>
      </c>
      <c r="J2" s="50" t="str">
        <f>IFERROR(VLOOKUP(select!G93,lang!A$221:B$224,2,0),"")</f>
        <v>素材</v>
      </c>
      <c r="K2" s="49">
        <f>select!D30</f>
        <v>200</v>
      </c>
      <c r="M2" s="52" t="s">
        <v>2104</v>
      </c>
      <c r="N2" s="49" t="str">
        <f>A2</f>
        <v>種類</v>
      </c>
      <c r="O2" s="52" t="s">
        <v>2105</v>
      </c>
      <c r="P2" s="49" t="str">
        <f>G2</f>
        <v>SCAT123P</v>
      </c>
      <c r="Q2" s="52" t="s">
        <v>2106</v>
      </c>
      <c r="R2" s="49" t="str">
        <f t="shared" ref="R2:R33" si="0">B2</f>
        <v>パスワード</v>
      </c>
      <c r="S2" s="52" t="s">
        <v>2107</v>
      </c>
      <c r="T2" s="49" t="str">
        <f>H2</f>
        <v>Al5awUM=AtsI</v>
      </c>
      <c r="U2" s="52" t="s">
        <v>2106</v>
      </c>
      <c r="V2" s="49" t="str">
        <f t="shared" ref="V2:V33" si="1">C2</f>
        <v>日付</v>
      </c>
      <c r="W2" s="52" t="s">
        <v>2107</v>
      </c>
      <c r="X2" s="57">
        <f ca="1">I2</f>
        <v>44865</v>
      </c>
      <c r="Y2" s="52" t="s">
        <v>2106</v>
      </c>
      <c r="Z2" s="49" t="str">
        <f>D2</f>
        <v>産出物</v>
      </c>
      <c r="AA2" s="52" t="s">
        <v>2107</v>
      </c>
      <c r="AB2" s="49" t="str">
        <f>J2</f>
        <v>素材</v>
      </c>
      <c r="AC2" s="52" t="s">
        <v>2106</v>
      </c>
      <c r="AD2" s="49" t="str">
        <f>E2</f>
        <v>売上</v>
      </c>
      <c r="AE2" s="52" t="s">
        <v>2108</v>
      </c>
      <c r="AF2" s="49">
        <f>K2</f>
        <v>200</v>
      </c>
      <c r="AG2" s="52" t="s">
        <v>2109</v>
      </c>
      <c r="AH2" s="52"/>
      <c r="AI2" s="49" t="str">
        <f ca="1">M2&amp;N2&amp;O2&amp;P2&amp;Q2&amp;R2&amp;S2&amp;T2&amp;U2&amp;V2&amp;W2&amp;X2&amp;Y2&amp;Z2&amp;AA2&amp;AB2&amp;AC2&amp;AD2&amp;AE2&amp;AF2&amp;AG2</f>
        <v>"種類": "SCAT123P","パスワード":"Al5awUM=AtsI","日付":"44865","産出物":"素材","売上":200,</v>
      </c>
    </row>
    <row r="3" spans="1:35" ht="19.350000000000001" customHeight="1" thickTop="1" thickBot="1">
      <c r="A3" s="58" t="s">
        <v>2110</v>
      </c>
      <c r="B3" s="58" t="s">
        <v>2111</v>
      </c>
      <c r="C3" s="59" t="s">
        <v>2112</v>
      </c>
      <c r="D3" s="60"/>
      <c r="E3" s="60"/>
      <c r="G3" s="49" t="str">
        <f>A3</f>
        <v>SC1</v>
      </c>
      <c r="I3" s="50" t="str">
        <f>IFERROR(VLOOKUP(select!C7,lang!A$145:B$171,2,0),"")</f>
        <v>軽油</v>
      </c>
      <c r="J3" s="49">
        <f>select!D7</f>
        <v>20.38</v>
      </c>
      <c r="M3" s="52" t="s">
        <v>2104</v>
      </c>
      <c r="N3" s="52" t="str">
        <f>A3</f>
        <v>SC1</v>
      </c>
      <c r="O3" s="52" t="s">
        <v>2113</v>
      </c>
      <c r="P3" s="52"/>
      <c r="Q3" s="52" t="s">
        <v>2114</v>
      </c>
      <c r="R3" s="49" t="str">
        <f t="shared" si="0"/>
        <v>燃料種</v>
      </c>
      <c r="S3" s="52" t="s">
        <v>2107</v>
      </c>
      <c r="T3" s="49" t="str">
        <f t="shared" ref="T3:T15" si="2">I3</f>
        <v>軽油</v>
      </c>
      <c r="U3" s="52" t="s">
        <v>2106</v>
      </c>
      <c r="V3" s="49" t="str">
        <f t="shared" si="1"/>
        <v>燃料値</v>
      </c>
      <c r="W3" s="52" t="s">
        <v>2108</v>
      </c>
      <c r="X3" s="49">
        <f t="shared" ref="X3:X15" si="3">J3</f>
        <v>20.38</v>
      </c>
      <c r="Y3" s="52" t="s">
        <v>2115</v>
      </c>
      <c r="AI3" s="49" t="str">
        <f t="shared" ref="AI3:AI15" si="4">M3&amp;N3&amp;O3&amp;P3&amp;Q3&amp;R3&amp;S3&amp;T3&amp;U3&amp;V3&amp;W3&amp;X3&amp;Y3&amp;Z3&amp;AA3&amp;AB3&amp;AC3</f>
        <v>"SC1":[{"燃料種":"軽油","燃料値":20.38},</v>
      </c>
    </row>
    <row r="4" spans="1:35" ht="19.350000000000001" customHeight="1" thickTop="1" thickBot="1">
      <c r="A4" s="58"/>
      <c r="B4" s="58" t="s">
        <v>2111</v>
      </c>
      <c r="C4" s="59" t="s">
        <v>2112</v>
      </c>
      <c r="D4" s="60"/>
      <c r="E4" s="60"/>
      <c r="I4" s="50" t="str">
        <f>IFERROR(VLOOKUP(select!C8,lang!A$145:B$171,2,0),"")</f>
        <v>ガソリン</v>
      </c>
      <c r="J4" s="49">
        <f>select!D8</f>
        <v>2</v>
      </c>
      <c r="M4" s="52"/>
      <c r="N4" s="52"/>
      <c r="O4" s="52"/>
      <c r="P4" s="52"/>
      <c r="Q4" s="52" t="s">
        <v>2114</v>
      </c>
      <c r="R4" s="49" t="str">
        <f t="shared" si="0"/>
        <v>燃料種</v>
      </c>
      <c r="S4" s="52" t="s">
        <v>2107</v>
      </c>
      <c r="T4" s="49" t="str">
        <f t="shared" si="2"/>
        <v>ガソリン</v>
      </c>
      <c r="U4" s="52" t="s">
        <v>2106</v>
      </c>
      <c r="V4" s="49" t="str">
        <f t="shared" si="1"/>
        <v>燃料値</v>
      </c>
      <c r="W4" s="52" t="s">
        <v>2108</v>
      </c>
      <c r="X4" s="49">
        <f t="shared" si="3"/>
        <v>2</v>
      </c>
      <c r="Y4" s="52" t="s">
        <v>2115</v>
      </c>
      <c r="AI4" s="49" t="str">
        <f t="shared" si="4"/>
        <v>{"燃料種":"ガソリン","燃料値":2},</v>
      </c>
    </row>
    <row r="5" spans="1:35" ht="19.350000000000001" customHeight="1" thickTop="1" thickBot="1">
      <c r="A5" s="58"/>
      <c r="B5" s="58" t="s">
        <v>2111</v>
      </c>
      <c r="C5" s="59" t="s">
        <v>2112</v>
      </c>
      <c r="D5" s="60"/>
      <c r="E5" s="60"/>
      <c r="I5" s="50" t="str">
        <f>IFERROR(VLOOKUP(select!C9,lang!A$145:B$171,2,0),"")</f>
        <v>天然ガス(LNG以外)</v>
      </c>
      <c r="J5" s="49">
        <f>select!D9</f>
        <v>2.1000000000000001E-2</v>
      </c>
      <c r="M5" s="52"/>
      <c r="N5" s="52"/>
      <c r="O5" s="52"/>
      <c r="P5" s="52"/>
      <c r="Q5" s="52" t="s">
        <v>2114</v>
      </c>
      <c r="R5" s="49" t="str">
        <f t="shared" si="0"/>
        <v>燃料種</v>
      </c>
      <c r="S5" s="52" t="s">
        <v>2107</v>
      </c>
      <c r="T5" s="49" t="str">
        <f t="shared" si="2"/>
        <v>天然ガス(LNG以外)</v>
      </c>
      <c r="U5" s="52" t="s">
        <v>2106</v>
      </c>
      <c r="V5" s="49" t="str">
        <f t="shared" si="1"/>
        <v>燃料値</v>
      </c>
      <c r="W5" s="52" t="s">
        <v>2108</v>
      </c>
      <c r="X5" s="49">
        <f t="shared" si="3"/>
        <v>2.1000000000000001E-2</v>
      </c>
      <c r="Y5" s="52" t="s">
        <v>2115</v>
      </c>
      <c r="AI5" s="49" t="str">
        <f t="shared" si="4"/>
        <v>{"燃料種":"天然ガス(LNG以外)","燃料値":0.021},</v>
      </c>
    </row>
    <row r="6" spans="1:35" ht="19.350000000000001" customHeight="1" thickTop="1" thickBot="1">
      <c r="A6" s="58"/>
      <c r="B6" s="58" t="s">
        <v>2111</v>
      </c>
      <c r="C6" s="59" t="s">
        <v>2112</v>
      </c>
      <c r="D6" s="60"/>
      <c r="E6" s="60"/>
      <c r="I6" s="50" t="str">
        <f>IFERROR(VLOOKUP(select!C10,lang!A$145:B$171,2,0),"")</f>
        <v>プロパン</v>
      </c>
      <c r="J6" s="49">
        <f>select!D10</f>
        <v>0.01</v>
      </c>
      <c r="M6" s="52"/>
      <c r="N6" s="52"/>
      <c r="O6" s="52"/>
      <c r="P6" s="52"/>
      <c r="Q6" s="52" t="s">
        <v>2114</v>
      </c>
      <c r="R6" s="49" t="str">
        <f t="shared" si="0"/>
        <v>燃料種</v>
      </c>
      <c r="S6" s="52" t="s">
        <v>2107</v>
      </c>
      <c r="T6" s="49" t="str">
        <f t="shared" si="2"/>
        <v>プロパン</v>
      </c>
      <c r="U6" s="52" t="s">
        <v>2106</v>
      </c>
      <c r="V6" s="49" t="str">
        <f t="shared" si="1"/>
        <v>燃料値</v>
      </c>
      <c r="W6" s="52" t="s">
        <v>2108</v>
      </c>
      <c r="X6" s="49">
        <f t="shared" si="3"/>
        <v>0.01</v>
      </c>
      <c r="Y6" s="52" t="s">
        <v>2115</v>
      </c>
      <c r="AI6" s="49" t="str">
        <f t="shared" si="4"/>
        <v>{"燃料種":"プロパン","燃料値":0.01},</v>
      </c>
    </row>
    <row r="7" spans="1:35" ht="19.350000000000001" customHeight="1" thickTop="1" thickBot="1">
      <c r="A7" s="58"/>
      <c r="B7" s="58" t="s">
        <v>2111</v>
      </c>
      <c r="C7" s="59" t="s">
        <v>2112</v>
      </c>
      <c r="D7" s="60"/>
      <c r="E7" s="60"/>
      <c r="I7" s="50" t="str">
        <f>IFERROR(VLOOKUP(select!C11,lang!A$145:B$171,2,0),"")</f>
        <v/>
      </c>
      <c r="J7" s="49">
        <f>select!D11</f>
        <v>0</v>
      </c>
      <c r="M7" s="52"/>
      <c r="N7" s="52"/>
      <c r="O7" s="52"/>
      <c r="P7" s="52"/>
      <c r="Q7" s="52" t="s">
        <v>2114</v>
      </c>
      <c r="R7" s="49" t="str">
        <f t="shared" si="0"/>
        <v>燃料種</v>
      </c>
      <c r="S7" s="52" t="s">
        <v>2107</v>
      </c>
      <c r="T7" s="49" t="str">
        <f t="shared" si="2"/>
        <v/>
      </c>
      <c r="U7" s="52" t="s">
        <v>2106</v>
      </c>
      <c r="V7" s="49" t="str">
        <f t="shared" si="1"/>
        <v>燃料値</v>
      </c>
      <c r="W7" s="52" t="s">
        <v>2108</v>
      </c>
      <c r="X7" s="49">
        <f t="shared" si="3"/>
        <v>0</v>
      </c>
      <c r="Y7" s="52" t="s">
        <v>2115</v>
      </c>
      <c r="AI7" s="49" t="str">
        <f t="shared" si="4"/>
        <v>{"燃料種":"","燃料値":0},</v>
      </c>
    </row>
    <row r="8" spans="1:35" ht="19.350000000000001" customHeight="1" thickTop="1" thickBot="1">
      <c r="A8" s="58"/>
      <c r="B8" s="58" t="s">
        <v>2111</v>
      </c>
      <c r="C8" s="59" t="s">
        <v>2112</v>
      </c>
      <c r="D8" s="60"/>
      <c r="E8" s="60"/>
      <c r="I8" s="50" t="str">
        <f>IFERROR(VLOOKUP(select!C12,lang!A$145:B$171,2,0),"")</f>
        <v/>
      </c>
      <c r="J8" s="49">
        <f>select!D12</f>
        <v>0</v>
      </c>
      <c r="M8" s="52"/>
      <c r="N8" s="52"/>
      <c r="O8" s="52"/>
      <c r="P8" s="52"/>
      <c r="Q8" s="52" t="s">
        <v>2114</v>
      </c>
      <c r="R8" s="49" t="str">
        <f t="shared" si="0"/>
        <v>燃料種</v>
      </c>
      <c r="S8" s="52" t="s">
        <v>2107</v>
      </c>
      <c r="T8" s="49" t="str">
        <f t="shared" si="2"/>
        <v/>
      </c>
      <c r="U8" s="52" t="s">
        <v>2106</v>
      </c>
      <c r="V8" s="49" t="str">
        <f t="shared" si="1"/>
        <v>燃料値</v>
      </c>
      <c r="W8" s="52" t="s">
        <v>2108</v>
      </c>
      <c r="X8" s="49">
        <f t="shared" si="3"/>
        <v>0</v>
      </c>
      <c r="Y8" s="52" t="s">
        <v>2115</v>
      </c>
      <c r="AI8" s="49" t="str">
        <f t="shared" si="4"/>
        <v>{"燃料種":"","燃料値":0},</v>
      </c>
    </row>
    <row r="9" spans="1:35" ht="19.350000000000001" customHeight="1" thickTop="1" thickBot="1">
      <c r="A9" s="58"/>
      <c r="B9" s="58" t="s">
        <v>2111</v>
      </c>
      <c r="C9" s="59" t="s">
        <v>2112</v>
      </c>
      <c r="D9" s="60"/>
      <c r="E9" s="60"/>
      <c r="I9" s="50" t="str">
        <f>IFERROR(VLOOKUP(select!C13,lang!A$145:B$171,2,0),"")</f>
        <v/>
      </c>
      <c r="J9" s="49">
        <f>select!D13</f>
        <v>0</v>
      </c>
      <c r="M9" s="52"/>
      <c r="N9" s="52"/>
      <c r="O9" s="52"/>
      <c r="P9" s="52"/>
      <c r="Q9" s="52" t="s">
        <v>2114</v>
      </c>
      <c r="R9" s="49" t="str">
        <f t="shared" si="0"/>
        <v>燃料種</v>
      </c>
      <c r="S9" s="52" t="s">
        <v>2107</v>
      </c>
      <c r="T9" s="49" t="str">
        <f t="shared" si="2"/>
        <v/>
      </c>
      <c r="U9" s="52" t="s">
        <v>2106</v>
      </c>
      <c r="V9" s="49" t="str">
        <f t="shared" si="1"/>
        <v>燃料値</v>
      </c>
      <c r="W9" s="52" t="s">
        <v>2108</v>
      </c>
      <c r="X9" s="49">
        <f t="shared" si="3"/>
        <v>0</v>
      </c>
      <c r="Y9" s="52" t="s">
        <v>2115</v>
      </c>
      <c r="AI9" s="49" t="str">
        <f t="shared" si="4"/>
        <v>{"燃料種":"","燃料値":0},</v>
      </c>
    </row>
    <row r="10" spans="1:35" ht="19.350000000000001" customHeight="1" thickTop="1" thickBot="1">
      <c r="A10" s="58"/>
      <c r="B10" s="58" t="s">
        <v>2111</v>
      </c>
      <c r="C10" s="59" t="s">
        <v>2112</v>
      </c>
      <c r="D10" s="60"/>
      <c r="E10" s="60"/>
      <c r="I10" s="50" t="str">
        <f>IFERROR(VLOOKUP(select!C14,lang!A$145:B$171,2,0),"")</f>
        <v/>
      </c>
      <c r="J10" s="49">
        <f>select!D14</f>
        <v>0</v>
      </c>
      <c r="M10" s="52"/>
      <c r="N10" s="52"/>
      <c r="O10" s="52"/>
      <c r="P10" s="52"/>
      <c r="Q10" s="52" t="s">
        <v>2114</v>
      </c>
      <c r="R10" s="49" t="str">
        <f t="shared" si="0"/>
        <v>燃料種</v>
      </c>
      <c r="S10" s="52" t="s">
        <v>2107</v>
      </c>
      <c r="T10" s="49" t="str">
        <f t="shared" si="2"/>
        <v/>
      </c>
      <c r="U10" s="52" t="s">
        <v>2106</v>
      </c>
      <c r="V10" s="49" t="str">
        <f t="shared" si="1"/>
        <v>燃料値</v>
      </c>
      <c r="W10" s="52" t="s">
        <v>2108</v>
      </c>
      <c r="X10" s="49">
        <f t="shared" si="3"/>
        <v>0</v>
      </c>
      <c r="Y10" s="52" t="s">
        <v>2116</v>
      </c>
      <c r="AI10" s="49" t="str">
        <f t="shared" si="4"/>
        <v>{"燃料種":"","燃料値":0}],</v>
      </c>
    </row>
    <row r="11" spans="1:35" ht="18.600000000000001" customHeight="1" thickBot="1">
      <c r="A11" s="61" t="s">
        <v>2117</v>
      </c>
      <c r="B11" s="62" t="s">
        <v>2118</v>
      </c>
      <c r="C11" s="63" t="s">
        <v>2119</v>
      </c>
      <c r="D11" s="64"/>
      <c r="E11" s="64"/>
      <c r="G11" s="49" t="str">
        <f>A11</f>
        <v>SC2</v>
      </c>
      <c r="I11" s="50" t="str">
        <f>select!C19</f>
        <v>C0031France</v>
      </c>
      <c r="J11" s="49">
        <f>select!D19</f>
        <v>260498</v>
      </c>
      <c r="M11" s="52" t="s">
        <v>2104</v>
      </c>
      <c r="N11" s="52" t="str">
        <f>A11</f>
        <v>SC2</v>
      </c>
      <c r="O11" s="52" t="s">
        <v>2113</v>
      </c>
      <c r="P11" s="52"/>
      <c r="Q11" s="52" t="s">
        <v>2114</v>
      </c>
      <c r="R11" s="49" t="str">
        <f t="shared" si="0"/>
        <v>電力名</v>
      </c>
      <c r="S11" s="52" t="s">
        <v>2107</v>
      </c>
      <c r="T11" s="49" t="str">
        <f t="shared" si="2"/>
        <v>C0031France</v>
      </c>
      <c r="U11" s="52" t="s">
        <v>2106</v>
      </c>
      <c r="V11" s="49" t="str">
        <f t="shared" si="1"/>
        <v>電力値</v>
      </c>
      <c r="W11" s="52" t="s">
        <v>2108</v>
      </c>
      <c r="X11" s="49">
        <f t="shared" si="3"/>
        <v>260498</v>
      </c>
      <c r="Y11" s="52" t="s">
        <v>2115</v>
      </c>
      <c r="AI11" s="49" t="str">
        <f t="shared" si="4"/>
        <v>"SC2":[{"電力名":"C0031France","電力値":260498},</v>
      </c>
    </row>
    <row r="12" spans="1:35" ht="18.600000000000001" customHeight="1" thickBot="1">
      <c r="A12" s="61"/>
      <c r="B12" s="62" t="s">
        <v>2118</v>
      </c>
      <c r="C12" s="63" t="s">
        <v>2119</v>
      </c>
      <c r="D12" s="64"/>
      <c r="E12" s="64"/>
      <c r="I12" s="50" t="str">
        <f>select!C20</f>
        <v>C0000renewable energy</v>
      </c>
      <c r="J12" s="49">
        <f>select!D20</f>
        <v>50000</v>
      </c>
      <c r="M12" s="52"/>
      <c r="N12" s="52"/>
      <c r="O12" s="52"/>
      <c r="P12" s="52"/>
      <c r="Q12" s="52" t="s">
        <v>2114</v>
      </c>
      <c r="R12" s="49" t="str">
        <f t="shared" si="0"/>
        <v>電力名</v>
      </c>
      <c r="S12" s="52" t="s">
        <v>2107</v>
      </c>
      <c r="T12" s="49" t="str">
        <f t="shared" si="2"/>
        <v>C0000renewable energy</v>
      </c>
      <c r="U12" s="52" t="s">
        <v>2106</v>
      </c>
      <c r="V12" s="49" t="str">
        <f t="shared" si="1"/>
        <v>電力値</v>
      </c>
      <c r="W12" s="52" t="s">
        <v>2108</v>
      </c>
      <c r="X12" s="49">
        <f t="shared" si="3"/>
        <v>50000</v>
      </c>
      <c r="Y12" s="52" t="s">
        <v>2115</v>
      </c>
      <c r="AI12" s="49" t="str">
        <f t="shared" si="4"/>
        <v>{"電力名":"C0000renewable energy","電力値":50000},</v>
      </c>
    </row>
    <row r="13" spans="1:35" ht="18.600000000000001" customHeight="1" thickBot="1">
      <c r="A13" s="61"/>
      <c r="B13" s="62" t="s">
        <v>2118</v>
      </c>
      <c r="C13" s="63" t="s">
        <v>2119</v>
      </c>
      <c r="D13" s="64"/>
      <c r="E13" s="64"/>
      <c r="I13" s="50">
        <f>select!C21</f>
        <v>0</v>
      </c>
      <c r="J13" s="49">
        <f>select!D21</f>
        <v>0</v>
      </c>
      <c r="M13" s="52"/>
      <c r="N13" s="52"/>
      <c r="O13" s="52"/>
      <c r="P13" s="52"/>
      <c r="Q13" s="52" t="s">
        <v>2114</v>
      </c>
      <c r="R13" s="49" t="str">
        <f t="shared" si="0"/>
        <v>電力名</v>
      </c>
      <c r="S13" s="52" t="s">
        <v>2107</v>
      </c>
      <c r="T13" s="49">
        <f t="shared" si="2"/>
        <v>0</v>
      </c>
      <c r="U13" s="52" t="s">
        <v>2106</v>
      </c>
      <c r="V13" s="49" t="str">
        <f t="shared" si="1"/>
        <v>電力値</v>
      </c>
      <c r="W13" s="52" t="s">
        <v>2108</v>
      </c>
      <c r="X13" s="49">
        <f t="shared" si="3"/>
        <v>0</v>
      </c>
      <c r="Y13" s="52" t="s">
        <v>2115</v>
      </c>
      <c r="AI13" s="49" t="str">
        <f t="shared" si="4"/>
        <v>{"電力名":"0","電力値":0},</v>
      </c>
    </row>
    <row r="14" spans="1:35" ht="18.600000000000001" customHeight="1" thickBot="1">
      <c r="A14" s="61"/>
      <c r="B14" s="62" t="s">
        <v>2118</v>
      </c>
      <c r="C14" s="63" t="s">
        <v>2119</v>
      </c>
      <c r="D14" s="64"/>
      <c r="E14" s="64"/>
      <c r="I14" s="50">
        <f>select!C22</f>
        <v>0</v>
      </c>
      <c r="J14" s="49">
        <f>select!D22</f>
        <v>0</v>
      </c>
      <c r="M14" s="52"/>
      <c r="N14" s="52"/>
      <c r="O14" s="52"/>
      <c r="P14" s="52"/>
      <c r="Q14" s="52" t="s">
        <v>2114</v>
      </c>
      <c r="R14" s="49" t="str">
        <f t="shared" si="0"/>
        <v>電力名</v>
      </c>
      <c r="S14" s="52" t="s">
        <v>2107</v>
      </c>
      <c r="T14" s="49">
        <f t="shared" si="2"/>
        <v>0</v>
      </c>
      <c r="U14" s="52" t="s">
        <v>2106</v>
      </c>
      <c r="V14" s="49" t="str">
        <f t="shared" si="1"/>
        <v>電力値</v>
      </c>
      <c r="W14" s="52" t="s">
        <v>2108</v>
      </c>
      <c r="X14" s="49">
        <f t="shared" si="3"/>
        <v>0</v>
      </c>
      <c r="Y14" s="52" t="s">
        <v>2115</v>
      </c>
      <c r="AI14" s="49" t="str">
        <f t="shared" si="4"/>
        <v>{"電力名":"0","電力値":0},</v>
      </c>
    </row>
    <row r="15" spans="1:35" ht="18.600000000000001" customHeight="1" thickBot="1">
      <c r="A15" s="61"/>
      <c r="B15" s="62" t="s">
        <v>2118</v>
      </c>
      <c r="C15" s="63" t="s">
        <v>2119</v>
      </c>
      <c r="D15" s="64"/>
      <c r="E15" s="64"/>
      <c r="I15" s="50">
        <f>select!C23</f>
        <v>0</v>
      </c>
      <c r="J15" s="49">
        <f>select!D23</f>
        <v>0</v>
      </c>
      <c r="N15" s="52"/>
      <c r="O15" s="52"/>
      <c r="P15" s="52"/>
      <c r="Q15" s="52" t="s">
        <v>2114</v>
      </c>
      <c r="R15" s="49" t="str">
        <f t="shared" si="0"/>
        <v>電力名</v>
      </c>
      <c r="S15" s="52" t="s">
        <v>2107</v>
      </c>
      <c r="T15" s="49">
        <f t="shared" si="2"/>
        <v>0</v>
      </c>
      <c r="U15" s="52" t="s">
        <v>2106</v>
      </c>
      <c r="V15" s="49" t="str">
        <f t="shared" si="1"/>
        <v>電力値</v>
      </c>
      <c r="W15" s="52" t="s">
        <v>2108</v>
      </c>
      <c r="X15" s="49">
        <f t="shared" si="3"/>
        <v>0</v>
      </c>
      <c r="Y15" s="52" t="s">
        <v>2116</v>
      </c>
      <c r="AI15" s="49" t="str">
        <f t="shared" si="4"/>
        <v>{"電力名":"0","電力値":0}],</v>
      </c>
    </row>
    <row r="16" spans="1:35" ht="18.600000000000001" customHeight="1" thickBot="1">
      <c r="A16" s="61" t="s">
        <v>2120</v>
      </c>
      <c r="B16" s="63" t="s">
        <v>114</v>
      </c>
      <c r="C16" s="64" t="s">
        <v>2121</v>
      </c>
      <c r="D16" s="64" t="s">
        <v>34</v>
      </c>
      <c r="E16" s="63" t="s">
        <v>2098</v>
      </c>
      <c r="G16" s="49" t="str">
        <f>A16</f>
        <v>SC3</v>
      </c>
      <c r="H16" s="50" t="str">
        <f>IFERROR(VLOOKUP(select!E40,lang!A$208:B$217,2,0),"")</f>
        <v/>
      </c>
      <c r="I16" s="49" t="str">
        <f>select!C40</f>
        <v>oxygène</v>
      </c>
      <c r="J16" s="50" t="str">
        <f ca="1">select!F40</f>
        <v/>
      </c>
      <c r="K16" s="49">
        <f>select!D40</f>
        <v>8.7999999999999995E-2</v>
      </c>
      <c r="M16" s="52" t="s">
        <v>2104</v>
      </c>
      <c r="N16" s="52" t="str">
        <f>A16</f>
        <v>SC3</v>
      </c>
      <c r="O16" s="52" t="s">
        <v>2113</v>
      </c>
      <c r="P16" s="52"/>
      <c r="Q16" s="52" t="s">
        <v>2114</v>
      </c>
      <c r="R16" s="49" t="str">
        <f t="shared" si="0"/>
        <v>カテゴリー</v>
      </c>
      <c r="S16" s="52" t="s">
        <v>2107</v>
      </c>
      <c r="T16" s="52" t="str">
        <f t="shared" ref="T16:T47" si="5">H16</f>
        <v/>
      </c>
      <c r="U16" s="52" t="s">
        <v>2106</v>
      </c>
      <c r="V16" s="49" t="str">
        <f t="shared" si="1"/>
        <v>名称</v>
      </c>
      <c r="W16" s="52" t="s">
        <v>2107</v>
      </c>
      <c r="X16" s="49" t="str">
        <f t="shared" ref="X16:X47" si="6">I16</f>
        <v>oxygène</v>
      </c>
      <c r="Y16" s="52" t="s">
        <v>2106</v>
      </c>
      <c r="Z16" s="49" t="str">
        <f t="shared" ref="Z16:Z47" si="7">D16</f>
        <v>コード</v>
      </c>
      <c r="AA16" s="52" t="s">
        <v>2107</v>
      </c>
      <c r="AB16" s="49" t="str">
        <f t="shared" ref="AB16:AB47" ca="1" si="8">J16</f>
        <v/>
      </c>
      <c r="AC16" s="52" t="s">
        <v>2106</v>
      </c>
      <c r="AD16" s="49" t="s">
        <v>2098</v>
      </c>
      <c r="AE16" s="52" t="s">
        <v>2108</v>
      </c>
      <c r="AF16" s="52">
        <f t="shared" ref="AF16:AF47" si="9">K16</f>
        <v>8.7999999999999995E-2</v>
      </c>
      <c r="AG16" s="52" t="s">
        <v>2115</v>
      </c>
      <c r="AH16" s="52"/>
      <c r="AI16" s="49" t="str">
        <f t="shared" ref="AI16:AI47" ca="1" si="10">M16&amp;N16&amp;O16&amp;P16&amp;Q16&amp;R16&amp;S16&amp;T16&amp;U16&amp;V16&amp;W16&amp;X16&amp;Y16&amp;Z16&amp;AA16&amp;AB16&amp;AC16&amp;AD16&amp;AE16&amp;AF16&amp;AG16</f>
        <v>"SC3":[{"カテゴリー":"","名称":"oxygène","コード":"","値":0.088},</v>
      </c>
    </row>
    <row r="17" spans="1:35" ht="18.600000000000001" customHeight="1" thickBot="1">
      <c r="A17" s="61"/>
      <c r="B17" s="63" t="s">
        <v>114</v>
      </c>
      <c r="C17" s="64" t="s">
        <v>2121</v>
      </c>
      <c r="D17" s="64" t="s">
        <v>34</v>
      </c>
      <c r="E17" s="63" t="s">
        <v>2098</v>
      </c>
      <c r="H17" s="50" t="str">
        <f>IFERROR(VLOOKUP(select!E41,lang!A$208:B$217,2,0),"")</f>
        <v/>
      </c>
      <c r="I17" s="49" t="str">
        <f>select!C41</f>
        <v>isolant</v>
      </c>
      <c r="J17" s="50" t="str">
        <f ca="1">select!F41</f>
        <v/>
      </c>
      <c r="K17" s="49">
        <f>select!D41</f>
        <v>2E-3</v>
      </c>
      <c r="M17" s="52"/>
      <c r="N17" s="52"/>
      <c r="Q17" s="52" t="s">
        <v>2114</v>
      </c>
      <c r="R17" s="49" t="str">
        <f t="shared" si="0"/>
        <v>カテゴリー</v>
      </c>
      <c r="S17" s="52" t="s">
        <v>2107</v>
      </c>
      <c r="T17" s="52" t="str">
        <f t="shared" si="5"/>
        <v/>
      </c>
      <c r="U17" s="52" t="s">
        <v>2106</v>
      </c>
      <c r="V17" s="49" t="str">
        <f t="shared" si="1"/>
        <v>名称</v>
      </c>
      <c r="W17" s="52" t="s">
        <v>2107</v>
      </c>
      <c r="X17" s="49" t="str">
        <f t="shared" si="6"/>
        <v>isolant</v>
      </c>
      <c r="Y17" s="52" t="s">
        <v>2106</v>
      </c>
      <c r="Z17" s="49" t="str">
        <f t="shared" si="7"/>
        <v>コード</v>
      </c>
      <c r="AA17" s="52" t="s">
        <v>2107</v>
      </c>
      <c r="AB17" s="49" t="str">
        <f t="shared" ca="1" si="8"/>
        <v/>
      </c>
      <c r="AC17" s="52" t="s">
        <v>2106</v>
      </c>
      <c r="AD17" s="49" t="s">
        <v>2098</v>
      </c>
      <c r="AE17" s="52" t="s">
        <v>2108</v>
      </c>
      <c r="AF17" s="52">
        <f t="shared" si="9"/>
        <v>2E-3</v>
      </c>
      <c r="AG17" s="52" t="s">
        <v>2115</v>
      </c>
      <c r="AH17" s="52"/>
      <c r="AI17" s="49" t="str">
        <f t="shared" ca="1" si="10"/>
        <v>{"カテゴリー":"","名称":"isolant","コード":"","値":0.002},</v>
      </c>
    </row>
    <row r="18" spans="1:35" ht="18.600000000000001" customHeight="1" thickBot="1">
      <c r="A18" s="61"/>
      <c r="B18" s="63" t="s">
        <v>114</v>
      </c>
      <c r="C18" s="64" t="s">
        <v>2121</v>
      </c>
      <c r="D18" s="64" t="s">
        <v>34</v>
      </c>
      <c r="E18" s="63" t="s">
        <v>2098</v>
      </c>
      <c r="H18" s="50" t="str">
        <f>IFERROR(VLOOKUP(select!E42,lang!A$208:B$217,2,0),"")</f>
        <v/>
      </c>
      <c r="I18" s="49" t="str">
        <f>select!C42</f>
        <v>plat en fer</v>
      </c>
      <c r="J18" s="50" t="str">
        <f ca="1">select!F42</f>
        <v/>
      </c>
      <c r="K18" s="49">
        <f>select!D42</f>
        <v>1E-3</v>
      </c>
      <c r="O18" s="52"/>
      <c r="P18" s="52"/>
      <c r="Q18" s="52" t="s">
        <v>2114</v>
      </c>
      <c r="R18" s="49" t="str">
        <f t="shared" si="0"/>
        <v>カテゴリー</v>
      </c>
      <c r="S18" s="52" t="s">
        <v>2107</v>
      </c>
      <c r="T18" s="52" t="str">
        <f t="shared" si="5"/>
        <v/>
      </c>
      <c r="U18" s="52" t="s">
        <v>2106</v>
      </c>
      <c r="V18" s="49" t="str">
        <f t="shared" si="1"/>
        <v>名称</v>
      </c>
      <c r="W18" s="52" t="s">
        <v>2107</v>
      </c>
      <c r="X18" s="49" t="str">
        <f t="shared" si="6"/>
        <v>plat en fer</v>
      </c>
      <c r="Y18" s="52" t="s">
        <v>2106</v>
      </c>
      <c r="Z18" s="49" t="str">
        <f t="shared" si="7"/>
        <v>コード</v>
      </c>
      <c r="AA18" s="52" t="s">
        <v>2107</v>
      </c>
      <c r="AB18" s="49" t="str">
        <f t="shared" ca="1" si="8"/>
        <v/>
      </c>
      <c r="AC18" s="52" t="s">
        <v>2106</v>
      </c>
      <c r="AD18" s="49" t="s">
        <v>2098</v>
      </c>
      <c r="AE18" s="52" t="s">
        <v>2108</v>
      </c>
      <c r="AF18" s="52">
        <f t="shared" si="9"/>
        <v>1E-3</v>
      </c>
      <c r="AG18" s="52" t="s">
        <v>2115</v>
      </c>
      <c r="AH18" s="52"/>
      <c r="AI18" s="49" t="str">
        <f t="shared" ca="1" si="10"/>
        <v>{"カテゴリー":"","名称":"plat en fer","コード":"","値":0.001},</v>
      </c>
    </row>
    <row r="19" spans="1:35" ht="18.600000000000001" customHeight="1" thickBot="1">
      <c r="A19" s="61"/>
      <c r="B19" s="63" t="s">
        <v>114</v>
      </c>
      <c r="C19" s="64" t="s">
        <v>2121</v>
      </c>
      <c r="D19" s="64" t="s">
        <v>34</v>
      </c>
      <c r="E19" s="63" t="s">
        <v>2098</v>
      </c>
      <c r="H19" s="50" t="str">
        <f>IFERROR(VLOOKUP(select!E43,lang!A$208:B$217,2,0),"")</f>
        <v/>
      </c>
      <c r="I19" s="49" t="str">
        <f>select!C43</f>
        <v>Composants electroniques</v>
      </c>
      <c r="J19" s="50" t="str">
        <f ca="1">select!F43</f>
        <v/>
      </c>
      <c r="K19" s="49">
        <f>select!D43</f>
        <v>3.0000000000000001E-3</v>
      </c>
      <c r="Q19" s="52" t="s">
        <v>2114</v>
      </c>
      <c r="R19" s="49" t="str">
        <f t="shared" si="0"/>
        <v>カテゴリー</v>
      </c>
      <c r="S19" s="52" t="s">
        <v>2107</v>
      </c>
      <c r="T19" s="52" t="str">
        <f t="shared" si="5"/>
        <v/>
      </c>
      <c r="U19" s="52" t="s">
        <v>2106</v>
      </c>
      <c r="V19" s="49" t="str">
        <f t="shared" si="1"/>
        <v>名称</v>
      </c>
      <c r="W19" s="52" t="s">
        <v>2107</v>
      </c>
      <c r="X19" s="49" t="str">
        <f t="shared" si="6"/>
        <v>Composants electroniques</v>
      </c>
      <c r="Y19" s="52" t="s">
        <v>2106</v>
      </c>
      <c r="Z19" s="49" t="str">
        <f t="shared" si="7"/>
        <v>コード</v>
      </c>
      <c r="AA19" s="52" t="s">
        <v>2107</v>
      </c>
      <c r="AB19" s="49" t="str">
        <f t="shared" ca="1" si="8"/>
        <v/>
      </c>
      <c r="AC19" s="52" t="s">
        <v>2106</v>
      </c>
      <c r="AD19" s="49" t="s">
        <v>2098</v>
      </c>
      <c r="AE19" s="52" t="s">
        <v>2108</v>
      </c>
      <c r="AF19" s="52">
        <f t="shared" si="9"/>
        <v>3.0000000000000001E-3</v>
      </c>
      <c r="AG19" s="52" t="s">
        <v>2115</v>
      </c>
      <c r="AH19" s="52"/>
      <c r="AI19" s="49" t="str">
        <f t="shared" ca="1" si="10"/>
        <v>{"カテゴリー":"","名称":"Composants electroniques","コード":"","値":0.003},</v>
      </c>
    </row>
    <row r="20" spans="1:35" ht="18.600000000000001" customHeight="1" thickBot="1">
      <c r="A20" s="61"/>
      <c r="B20" s="63" t="s">
        <v>114</v>
      </c>
      <c r="C20" s="64" t="s">
        <v>2121</v>
      </c>
      <c r="D20" s="64" t="s">
        <v>34</v>
      </c>
      <c r="E20" s="63" t="s">
        <v>2098</v>
      </c>
      <c r="H20" s="50" t="str">
        <f>IFERROR(VLOOKUP(select!E44,lang!A$208:B$217,2,0),"")</f>
        <v/>
      </c>
      <c r="I20" s="49" t="str">
        <f>select!C44</f>
        <v>traitement de la poussière</v>
      </c>
      <c r="J20" s="50" t="str">
        <f ca="1">select!F44</f>
        <v/>
      </c>
      <c r="K20" s="49">
        <f>select!D44</f>
        <v>1.7</v>
      </c>
      <c r="Q20" s="52" t="s">
        <v>2114</v>
      </c>
      <c r="R20" s="49" t="str">
        <f t="shared" si="0"/>
        <v>カテゴリー</v>
      </c>
      <c r="S20" s="52" t="s">
        <v>2107</v>
      </c>
      <c r="T20" s="52" t="str">
        <f t="shared" si="5"/>
        <v/>
      </c>
      <c r="U20" s="52" t="s">
        <v>2106</v>
      </c>
      <c r="V20" s="49" t="str">
        <f t="shared" si="1"/>
        <v>名称</v>
      </c>
      <c r="W20" s="52" t="s">
        <v>2107</v>
      </c>
      <c r="X20" s="49" t="str">
        <f t="shared" si="6"/>
        <v>traitement de la poussière</v>
      </c>
      <c r="Y20" s="52" t="s">
        <v>2106</v>
      </c>
      <c r="Z20" s="49" t="str">
        <f t="shared" si="7"/>
        <v>コード</v>
      </c>
      <c r="AA20" s="52" t="s">
        <v>2107</v>
      </c>
      <c r="AB20" s="49" t="str">
        <f t="shared" ca="1" si="8"/>
        <v/>
      </c>
      <c r="AC20" s="52" t="s">
        <v>2106</v>
      </c>
      <c r="AD20" s="49" t="s">
        <v>2098</v>
      </c>
      <c r="AE20" s="52" t="s">
        <v>2108</v>
      </c>
      <c r="AF20" s="52">
        <f t="shared" si="9"/>
        <v>1.7</v>
      </c>
      <c r="AG20" s="52" t="s">
        <v>2115</v>
      </c>
      <c r="AH20" s="52"/>
      <c r="AI20" s="49" t="str">
        <f t="shared" ca="1" si="10"/>
        <v>{"カテゴリー":"","名称":"traitement de la poussière","コード":"","値":1.7},</v>
      </c>
    </row>
    <row r="21" spans="1:35" ht="18.600000000000001" customHeight="1" thickBot="1">
      <c r="A21" s="61"/>
      <c r="B21" s="63" t="s">
        <v>114</v>
      </c>
      <c r="C21" s="64" t="s">
        <v>2121</v>
      </c>
      <c r="D21" s="64" t="s">
        <v>34</v>
      </c>
      <c r="E21" s="63" t="s">
        <v>2098</v>
      </c>
      <c r="H21" s="50" t="str">
        <f>IFERROR(VLOOKUP(select!E45,lang!A$208:B$217,2,0),"")</f>
        <v/>
      </c>
      <c r="I21" s="49" t="str">
        <f>select!C45</f>
        <v>équipement d'usine</v>
      </c>
      <c r="J21" s="50" t="str">
        <f ca="1">select!F45</f>
        <v/>
      </c>
      <c r="K21" s="49">
        <f>select!D45</f>
        <v>12</v>
      </c>
      <c r="Q21" s="52" t="s">
        <v>2114</v>
      </c>
      <c r="R21" s="49" t="str">
        <f t="shared" si="0"/>
        <v>カテゴリー</v>
      </c>
      <c r="S21" s="52" t="s">
        <v>2107</v>
      </c>
      <c r="T21" s="52" t="str">
        <f t="shared" si="5"/>
        <v/>
      </c>
      <c r="U21" s="52" t="s">
        <v>2106</v>
      </c>
      <c r="V21" s="49" t="str">
        <f t="shared" si="1"/>
        <v>名称</v>
      </c>
      <c r="W21" s="52" t="s">
        <v>2107</v>
      </c>
      <c r="X21" s="49" t="str">
        <f t="shared" si="6"/>
        <v>équipement d'usine</v>
      </c>
      <c r="Y21" s="52" t="s">
        <v>2106</v>
      </c>
      <c r="Z21" s="49" t="str">
        <f t="shared" si="7"/>
        <v>コード</v>
      </c>
      <c r="AA21" s="52" t="s">
        <v>2107</v>
      </c>
      <c r="AB21" s="49" t="str">
        <f t="shared" ca="1" si="8"/>
        <v/>
      </c>
      <c r="AC21" s="52" t="s">
        <v>2106</v>
      </c>
      <c r="AD21" s="49" t="s">
        <v>2098</v>
      </c>
      <c r="AE21" s="52" t="s">
        <v>2108</v>
      </c>
      <c r="AF21" s="52">
        <f t="shared" si="9"/>
        <v>12</v>
      </c>
      <c r="AG21" s="52" t="s">
        <v>2115</v>
      </c>
      <c r="AH21" s="52"/>
      <c r="AI21" s="49" t="str">
        <f t="shared" ca="1" si="10"/>
        <v>{"カテゴリー":"","名称":"équipement d'usine","コード":"","値":12},</v>
      </c>
    </row>
    <row r="22" spans="1:35" ht="18.600000000000001" customHeight="1" thickBot="1">
      <c r="A22" s="61"/>
      <c r="B22" s="63" t="s">
        <v>114</v>
      </c>
      <c r="C22" s="64" t="s">
        <v>2121</v>
      </c>
      <c r="D22" s="64" t="s">
        <v>34</v>
      </c>
      <c r="E22" s="63" t="s">
        <v>2098</v>
      </c>
      <c r="H22" s="50" t="str">
        <f>IFERROR(VLOOKUP(select!E46,lang!A$208:B$217,2,0),"")</f>
        <v/>
      </c>
      <c r="I22" s="49" t="str">
        <f>select!C46</f>
        <v>Coût du transport entrant</v>
      </c>
      <c r="J22" s="50" t="str">
        <f ca="1">select!F46</f>
        <v/>
      </c>
      <c r="K22" s="49">
        <f>select!D46</f>
        <v>2</v>
      </c>
      <c r="P22" s="52"/>
      <c r="Q22" s="52" t="s">
        <v>2114</v>
      </c>
      <c r="R22" s="49" t="str">
        <f t="shared" si="0"/>
        <v>カテゴリー</v>
      </c>
      <c r="S22" s="52" t="s">
        <v>2107</v>
      </c>
      <c r="T22" s="52" t="str">
        <f t="shared" si="5"/>
        <v/>
      </c>
      <c r="U22" s="52" t="s">
        <v>2106</v>
      </c>
      <c r="V22" s="49" t="str">
        <f t="shared" si="1"/>
        <v>名称</v>
      </c>
      <c r="W22" s="52" t="s">
        <v>2107</v>
      </c>
      <c r="X22" s="49" t="str">
        <f t="shared" si="6"/>
        <v>Coût du transport entrant</v>
      </c>
      <c r="Y22" s="52" t="s">
        <v>2106</v>
      </c>
      <c r="Z22" s="49" t="str">
        <f t="shared" si="7"/>
        <v>コード</v>
      </c>
      <c r="AA22" s="52" t="s">
        <v>2107</v>
      </c>
      <c r="AB22" s="49" t="str">
        <f t="shared" ca="1" si="8"/>
        <v/>
      </c>
      <c r="AC22" s="52" t="s">
        <v>2106</v>
      </c>
      <c r="AD22" s="49" t="s">
        <v>2098</v>
      </c>
      <c r="AE22" s="52" t="s">
        <v>2108</v>
      </c>
      <c r="AF22" s="52">
        <f t="shared" si="9"/>
        <v>2</v>
      </c>
      <c r="AG22" s="52" t="s">
        <v>2115</v>
      </c>
      <c r="AH22" s="52"/>
      <c r="AI22" s="49" t="str">
        <f t="shared" ca="1" si="10"/>
        <v>{"カテゴリー":"","名称":"Coût du transport entrant","コード":"","値":2},</v>
      </c>
    </row>
    <row r="23" spans="1:35" ht="18.600000000000001" customHeight="1" thickBot="1">
      <c r="A23" s="61"/>
      <c r="B23" s="63" t="s">
        <v>114</v>
      </c>
      <c r="C23" s="64" t="s">
        <v>2121</v>
      </c>
      <c r="D23" s="64" t="s">
        <v>34</v>
      </c>
      <c r="E23" s="63" t="s">
        <v>2098</v>
      </c>
      <c r="H23" s="50" t="str">
        <f>IFERROR(VLOOKUP(select!E47,lang!A$208:B$217,2,0),"")</f>
        <v/>
      </c>
      <c r="I23" s="49" t="str">
        <f>select!C47</f>
        <v>Frais de port</v>
      </c>
      <c r="J23" s="50" t="str">
        <f ca="1">select!F47</f>
        <v/>
      </c>
      <c r="K23" s="49">
        <f>select!D47</f>
        <v>10</v>
      </c>
      <c r="Q23" s="52" t="s">
        <v>2114</v>
      </c>
      <c r="R23" s="49" t="str">
        <f t="shared" si="0"/>
        <v>カテゴリー</v>
      </c>
      <c r="S23" s="52" t="s">
        <v>2107</v>
      </c>
      <c r="T23" s="52" t="str">
        <f t="shared" si="5"/>
        <v/>
      </c>
      <c r="U23" s="52" t="s">
        <v>2106</v>
      </c>
      <c r="V23" s="49" t="str">
        <f t="shared" si="1"/>
        <v>名称</v>
      </c>
      <c r="W23" s="52" t="s">
        <v>2107</v>
      </c>
      <c r="X23" s="49" t="str">
        <f t="shared" si="6"/>
        <v>Frais de port</v>
      </c>
      <c r="Y23" s="52" t="s">
        <v>2106</v>
      </c>
      <c r="Z23" s="49" t="str">
        <f t="shared" si="7"/>
        <v>コード</v>
      </c>
      <c r="AA23" s="52" t="s">
        <v>2107</v>
      </c>
      <c r="AB23" s="49" t="str">
        <f t="shared" ca="1" si="8"/>
        <v/>
      </c>
      <c r="AC23" s="52" t="s">
        <v>2106</v>
      </c>
      <c r="AD23" s="49" t="s">
        <v>2098</v>
      </c>
      <c r="AE23" s="52" t="s">
        <v>2108</v>
      </c>
      <c r="AF23" s="52">
        <f t="shared" si="9"/>
        <v>10</v>
      </c>
      <c r="AG23" s="52" t="s">
        <v>2115</v>
      </c>
      <c r="AH23" s="52"/>
      <c r="AI23" s="49" t="str">
        <f t="shared" ca="1" si="10"/>
        <v>{"カテゴリー":"","名称":"Frais de port","コード":"","値":10},</v>
      </c>
    </row>
    <row r="24" spans="1:35" ht="18.600000000000001" customHeight="1" thickBot="1">
      <c r="A24" s="61"/>
      <c r="B24" s="63" t="s">
        <v>114</v>
      </c>
      <c r="C24" s="64" t="s">
        <v>2121</v>
      </c>
      <c r="D24" s="64" t="s">
        <v>34</v>
      </c>
      <c r="E24" s="63" t="s">
        <v>2098</v>
      </c>
      <c r="H24" s="50" t="str">
        <f>IFERROR(VLOOKUP(select!E48,lang!A$208:B$217,2,0),"")</f>
        <v/>
      </c>
      <c r="I24" s="49" t="str">
        <f>select!C48</f>
        <v>frais de déplacement professionnel</v>
      </c>
      <c r="J24" s="50" t="str">
        <f ca="1">select!F48</f>
        <v/>
      </c>
      <c r="K24" s="49">
        <f>select!D48</f>
        <v>1.2</v>
      </c>
      <c r="Q24" s="52" t="s">
        <v>2114</v>
      </c>
      <c r="R24" s="49" t="str">
        <f t="shared" si="0"/>
        <v>カテゴリー</v>
      </c>
      <c r="S24" s="52" t="s">
        <v>2107</v>
      </c>
      <c r="T24" s="52" t="str">
        <f t="shared" si="5"/>
        <v/>
      </c>
      <c r="U24" s="52" t="s">
        <v>2106</v>
      </c>
      <c r="V24" s="49" t="str">
        <f t="shared" si="1"/>
        <v>名称</v>
      </c>
      <c r="W24" s="52" t="s">
        <v>2107</v>
      </c>
      <c r="X24" s="49" t="str">
        <f t="shared" si="6"/>
        <v>frais de déplacement professionnel</v>
      </c>
      <c r="Y24" s="52" t="s">
        <v>2106</v>
      </c>
      <c r="Z24" s="49" t="str">
        <f t="shared" si="7"/>
        <v>コード</v>
      </c>
      <c r="AA24" s="52" t="s">
        <v>2107</v>
      </c>
      <c r="AB24" s="49" t="str">
        <f t="shared" ca="1" si="8"/>
        <v/>
      </c>
      <c r="AC24" s="52" t="s">
        <v>2106</v>
      </c>
      <c r="AD24" s="49" t="s">
        <v>2098</v>
      </c>
      <c r="AE24" s="52" t="s">
        <v>2108</v>
      </c>
      <c r="AF24" s="52">
        <f t="shared" si="9"/>
        <v>1.2</v>
      </c>
      <c r="AG24" s="52" t="s">
        <v>2115</v>
      </c>
      <c r="AH24" s="52"/>
      <c r="AI24" s="49" t="str">
        <f t="shared" ca="1" si="10"/>
        <v>{"カテゴリー":"","名称":"frais de déplacement professionnel","コード":"","値":1.2},</v>
      </c>
    </row>
    <row r="25" spans="1:35" ht="18.600000000000001" customHeight="1" thickBot="1">
      <c r="A25" s="61"/>
      <c r="B25" s="63" t="s">
        <v>114</v>
      </c>
      <c r="C25" s="64" t="s">
        <v>2121</v>
      </c>
      <c r="D25" s="64" t="s">
        <v>34</v>
      </c>
      <c r="E25" s="63" t="s">
        <v>2098</v>
      </c>
      <c r="H25" s="50" t="str">
        <f>IFERROR(VLOOKUP(select!E49,lang!A$208:B$217,2,0),"")</f>
        <v/>
      </c>
      <c r="I25" s="49" t="str">
        <f>select!C49</f>
        <v>Indemnité de trajet</v>
      </c>
      <c r="J25" s="50" t="str">
        <f ca="1">select!F49</f>
        <v/>
      </c>
      <c r="K25" s="49">
        <f>select!D49</f>
        <v>1.5</v>
      </c>
      <c r="Q25" s="52" t="s">
        <v>2114</v>
      </c>
      <c r="R25" s="49" t="str">
        <f t="shared" si="0"/>
        <v>カテゴリー</v>
      </c>
      <c r="S25" s="52" t="s">
        <v>2107</v>
      </c>
      <c r="T25" s="52" t="str">
        <f t="shared" si="5"/>
        <v/>
      </c>
      <c r="U25" s="52" t="s">
        <v>2106</v>
      </c>
      <c r="V25" s="49" t="str">
        <f t="shared" si="1"/>
        <v>名称</v>
      </c>
      <c r="W25" s="52" t="s">
        <v>2107</v>
      </c>
      <c r="X25" s="49" t="str">
        <f t="shared" si="6"/>
        <v>Indemnité de trajet</v>
      </c>
      <c r="Y25" s="52" t="s">
        <v>2106</v>
      </c>
      <c r="Z25" s="49" t="str">
        <f t="shared" si="7"/>
        <v>コード</v>
      </c>
      <c r="AA25" s="52" t="s">
        <v>2107</v>
      </c>
      <c r="AB25" s="49" t="str">
        <f t="shared" ca="1" si="8"/>
        <v/>
      </c>
      <c r="AC25" s="52" t="s">
        <v>2106</v>
      </c>
      <c r="AD25" s="49" t="s">
        <v>2098</v>
      </c>
      <c r="AE25" s="52" t="s">
        <v>2108</v>
      </c>
      <c r="AF25" s="52">
        <f t="shared" si="9"/>
        <v>1.5</v>
      </c>
      <c r="AG25" s="52" t="s">
        <v>2115</v>
      </c>
      <c r="AH25" s="52"/>
      <c r="AI25" s="49" t="str">
        <f t="shared" ca="1" si="10"/>
        <v>{"カテゴリー":"","名称":"Indemnité de trajet","コード":"","値":1.5},</v>
      </c>
    </row>
    <row r="26" spans="1:35" ht="18.600000000000001" customHeight="1" thickBot="1">
      <c r="A26" s="61"/>
      <c r="B26" s="63" t="s">
        <v>114</v>
      </c>
      <c r="C26" s="64" t="s">
        <v>2121</v>
      </c>
      <c r="D26" s="64" t="s">
        <v>34</v>
      </c>
      <c r="E26" s="63" t="s">
        <v>2098</v>
      </c>
      <c r="H26" s="50" t="str">
        <f>IFERROR(VLOOKUP(select!E50,lang!A$208:B$217,2,0),"")</f>
        <v/>
      </c>
      <c r="I26" s="49" t="str">
        <f>select!C50</f>
        <v>investissement</v>
      </c>
      <c r="J26" s="50" t="str">
        <f ca="1">select!F50</f>
        <v/>
      </c>
      <c r="K26" s="49">
        <f>select!D50</f>
        <v>10</v>
      </c>
      <c r="Q26" s="52" t="s">
        <v>2114</v>
      </c>
      <c r="R26" s="49" t="str">
        <f t="shared" si="0"/>
        <v>カテゴリー</v>
      </c>
      <c r="S26" s="52" t="s">
        <v>2107</v>
      </c>
      <c r="T26" s="52" t="str">
        <f t="shared" si="5"/>
        <v/>
      </c>
      <c r="U26" s="52" t="s">
        <v>2106</v>
      </c>
      <c r="V26" s="49" t="str">
        <f t="shared" si="1"/>
        <v>名称</v>
      </c>
      <c r="W26" s="52" t="s">
        <v>2107</v>
      </c>
      <c r="X26" s="49" t="str">
        <f t="shared" si="6"/>
        <v>investissement</v>
      </c>
      <c r="Y26" s="52" t="s">
        <v>2106</v>
      </c>
      <c r="Z26" s="49" t="str">
        <f t="shared" si="7"/>
        <v>コード</v>
      </c>
      <c r="AA26" s="52" t="s">
        <v>2107</v>
      </c>
      <c r="AB26" s="49" t="str">
        <f t="shared" ca="1" si="8"/>
        <v/>
      </c>
      <c r="AC26" s="52" t="s">
        <v>2106</v>
      </c>
      <c r="AD26" s="49" t="s">
        <v>2098</v>
      </c>
      <c r="AE26" s="52" t="s">
        <v>2108</v>
      </c>
      <c r="AF26" s="52">
        <f t="shared" si="9"/>
        <v>10</v>
      </c>
      <c r="AG26" s="52" t="s">
        <v>2115</v>
      </c>
      <c r="AH26" s="52"/>
      <c r="AI26" s="49" t="str">
        <f t="shared" ca="1" si="10"/>
        <v>{"カテゴリー":"","名称":"investissement","コード":"","値":10},</v>
      </c>
    </row>
    <row r="27" spans="1:35" ht="18.600000000000001" customHeight="1" thickBot="1">
      <c r="A27" s="61"/>
      <c r="B27" s="63" t="s">
        <v>114</v>
      </c>
      <c r="C27" s="64" t="s">
        <v>2121</v>
      </c>
      <c r="D27" s="64" t="s">
        <v>34</v>
      </c>
      <c r="E27" s="63" t="s">
        <v>2098</v>
      </c>
      <c r="H27" s="50" t="str">
        <f>IFERROR(VLOOKUP(select!E51,lang!A$208:B$217,2,0),"")</f>
        <v/>
      </c>
      <c r="I27" s="49" t="str">
        <f>select!C51</f>
        <v>Agencements</v>
      </c>
      <c r="J27" s="50" t="str">
        <f ca="1">select!F51</f>
        <v/>
      </c>
      <c r="K27" s="49">
        <f>select!D51</f>
        <v>20</v>
      </c>
      <c r="Q27" s="52" t="s">
        <v>2114</v>
      </c>
      <c r="R27" s="49" t="str">
        <f t="shared" si="0"/>
        <v>カテゴリー</v>
      </c>
      <c r="S27" s="52" t="s">
        <v>2107</v>
      </c>
      <c r="T27" s="52" t="str">
        <f t="shared" si="5"/>
        <v/>
      </c>
      <c r="U27" s="52" t="s">
        <v>2106</v>
      </c>
      <c r="V27" s="49" t="str">
        <f t="shared" si="1"/>
        <v>名称</v>
      </c>
      <c r="W27" s="52" t="s">
        <v>2107</v>
      </c>
      <c r="X27" s="49" t="str">
        <f t="shared" si="6"/>
        <v>Agencements</v>
      </c>
      <c r="Y27" s="52" t="s">
        <v>2106</v>
      </c>
      <c r="Z27" s="49" t="str">
        <f t="shared" si="7"/>
        <v>コード</v>
      </c>
      <c r="AA27" s="52" t="s">
        <v>2107</v>
      </c>
      <c r="AB27" s="49" t="str">
        <f t="shared" ca="1" si="8"/>
        <v/>
      </c>
      <c r="AC27" s="52" t="s">
        <v>2106</v>
      </c>
      <c r="AD27" s="49" t="s">
        <v>2098</v>
      </c>
      <c r="AE27" s="52" t="s">
        <v>2108</v>
      </c>
      <c r="AF27" s="52">
        <f t="shared" si="9"/>
        <v>20</v>
      </c>
      <c r="AG27" s="52" t="s">
        <v>2115</v>
      </c>
      <c r="AH27" s="52"/>
      <c r="AI27" s="49" t="str">
        <f t="shared" ca="1" si="10"/>
        <v>{"カテゴリー":"","名称":"Agencements","コード":"","値":20},</v>
      </c>
    </row>
    <row r="28" spans="1:35" ht="18.600000000000001" customHeight="1" thickBot="1">
      <c r="A28" s="61"/>
      <c r="B28" s="63" t="s">
        <v>114</v>
      </c>
      <c r="C28" s="64" t="s">
        <v>2121</v>
      </c>
      <c r="D28" s="64" t="s">
        <v>34</v>
      </c>
      <c r="E28" s="63" t="s">
        <v>2098</v>
      </c>
      <c r="H28" s="50" t="str">
        <f>IFERROR(VLOOKUP(select!E52,lang!A$208:B$217,2,0),"")</f>
        <v/>
      </c>
      <c r="I28" s="49">
        <f>select!C52</f>
        <v>0</v>
      </c>
      <c r="J28" s="50" t="str">
        <f ca="1">select!F52</f>
        <v/>
      </c>
      <c r="K28" s="49">
        <f>select!D52</f>
        <v>0</v>
      </c>
      <c r="Q28" s="52" t="s">
        <v>2114</v>
      </c>
      <c r="R28" s="49" t="str">
        <f t="shared" si="0"/>
        <v>カテゴリー</v>
      </c>
      <c r="S28" s="52" t="s">
        <v>2107</v>
      </c>
      <c r="T28" s="52" t="str">
        <f t="shared" si="5"/>
        <v/>
      </c>
      <c r="U28" s="52" t="s">
        <v>2106</v>
      </c>
      <c r="V28" s="49" t="str">
        <f t="shared" si="1"/>
        <v>名称</v>
      </c>
      <c r="W28" s="52" t="s">
        <v>2107</v>
      </c>
      <c r="X28" s="49">
        <f t="shared" si="6"/>
        <v>0</v>
      </c>
      <c r="Y28" s="52" t="s">
        <v>2106</v>
      </c>
      <c r="Z28" s="49" t="str">
        <f t="shared" si="7"/>
        <v>コード</v>
      </c>
      <c r="AA28" s="52" t="s">
        <v>2107</v>
      </c>
      <c r="AB28" s="49" t="str">
        <f t="shared" ca="1" si="8"/>
        <v/>
      </c>
      <c r="AC28" s="52" t="s">
        <v>2106</v>
      </c>
      <c r="AD28" s="49" t="s">
        <v>2098</v>
      </c>
      <c r="AE28" s="52" t="s">
        <v>2108</v>
      </c>
      <c r="AF28" s="52">
        <f t="shared" si="9"/>
        <v>0</v>
      </c>
      <c r="AG28" s="52" t="s">
        <v>2115</v>
      </c>
      <c r="AH28" s="52"/>
      <c r="AI28" s="49" t="str">
        <f t="shared" ca="1" si="10"/>
        <v>{"カテゴリー":"","名称":"0","コード":"","値":0},</v>
      </c>
    </row>
    <row r="29" spans="1:35" ht="18.600000000000001" customHeight="1" thickBot="1">
      <c r="A29" s="61"/>
      <c r="B29" s="63" t="s">
        <v>114</v>
      </c>
      <c r="C29" s="64" t="s">
        <v>2121</v>
      </c>
      <c r="D29" s="64" t="s">
        <v>34</v>
      </c>
      <c r="E29" s="63" t="s">
        <v>2098</v>
      </c>
      <c r="H29" s="50" t="str">
        <f>IFERROR(VLOOKUP(select!E53,lang!A$208:B$217,2,0),"")</f>
        <v/>
      </c>
      <c r="I29" s="49">
        <f>select!C53</f>
        <v>0</v>
      </c>
      <c r="J29" s="50" t="str">
        <f ca="1">select!F53</f>
        <v/>
      </c>
      <c r="K29" s="49">
        <f>select!D53</f>
        <v>0</v>
      </c>
      <c r="Q29" s="52" t="s">
        <v>2114</v>
      </c>
      <c r="R29" s="49" t="str">
        <f t="shared" si="0"/>
        <v>カテゴリー</v>
      </c>
      <c r="S29" s="52" t="s">
        <v>2107</v>
      </c>
      <c r="T29" s="52" t="str">
        <f t="shared" si="5"/>
        <v/>
      </c>
      <c r="U29" s="52" t="s">
        <v>2106</v>
      </c>
      <c r="V29" s="49" t="str">
        <f t="shared" si="1"/>
        <v>名称</v>
      </c>
      <c r="W29" s="52" t="s">
        <v>2107</v>
      </c>
      <c r="X29" s="49">
        <f t="shared" si="6"/>
        <v>0</v>
      </c>
      <c r="Y29" s="52" t="s">
        <v>2106</v>
      </c>
      <c r="Z29" s="49" t="str">
        <f t="shared" si="7"/>
        <v>コード</v>
      </c>
      <c r="AA29" s="52" t="s">
        <v>2107</v>
      </c>
      <c r="AB29" s="49" t="str">
        <f t="shared" ca="1" si="8"/>
        <v/>
      </c>
      <c r="AC29" s="52" t="s">
        <v>2106</v>
      </c>
      <c r="AD29" s="49" t="s">
        <v>2098</v>
      </c>
      <c r="AE29" s="52" t="s">
        <v>2108</v>
      </c>
      <c r="AF29" s="52">
        <f t="shared" si="9"/>
        <v>0</v>
      </c>
      <c r="AG29" s="52" t="s">
        <v>2115</v>
      </c>
      <c r="AH29" s="52"/>
      <c r="AI29" s="49" t="str">
        <f t="shared" ca="1" si="10"/>
        <v>{"カテゴリー":"","名称":"0","コード":"","値":0},</v>
      </c>
    </row>
    <row r="30" spans="1:35" ht="18.600000000000001" customHeight="1" thickBot="1">
      <c r="A30" s="61"/>
      <c r="B30" s="63" t="s">
        <v>114</v>
      </c>
      <c r="C30" s="64" t="s">
        <v>2121</v>
      </c>
      <c r="D30" s="64" t="s">
        <v>34</v>
      </c>
      <c r="E30" s="63" t="s">
        <v>2098</v>
      </c>
      <c r="H30" s="50" t="str">
        <f>IFERROR(VLOOKUP(select!E54,lang!A$208:B$217,2,0),"")</f>
        <v/>
      </c>
      <c r="I30" s="49">
        <f>select!C54</f>
        <v>0</v>
      </c>
      <c r="J30" s="50" t="str">
        <f ca="1">select!F54</f>
        <v/>
      </c>
      <c r="K30" s="49">
        <f>select!D54</f>
        <v>0</v>
      </c>
      <c r="Q30" s="52" t="s">
        <v>2114</v>
      </c>
      <c r="R30" s="49" t="str">
        <f t="shared" si="0"/>
        <v>カテゴリー</v>
      </c>
      <c r="S30" s="52" t="s">
        <v>2107</v>
      </c>
      <c r="T30" s="52" t="str">
        <f t="shared" si="5"/>
        <v/>
      </c>
      <c r="U30" s="52" t="s">
        <v>2106</v>
      </c>
      <c r="V30" s="49" t="str">
        <f t="shared" si="1"/>
        <v>名称</v>
      </c>
      <c r="W30" s="52" t="s">
        <v>2107</v>
      </c>
      <c r="X30" s="49">
        <f t="shared" si="6"/>
        <v>0</v>
      </c>
      <c r="Y30" s="52" t="s">
        <v>2106</v>
      </c>
      <c r="Z30" s="49" t="str">
        <f t="shared" si="7"/>
        <v>コード</v>
      </c>
      <c r="AA30" s="52" t="s">
        <v>2107</v>
      </c>
      <c r="AB30" s="49" t="str">
        <f t="shared" ca="1" si="8"/>
        <v/>
      </c>
      <c r="AC30" s="52" t="s">
        <v>2106</v>
      </c>
      <c r="AD30" s="49" t="s">
        <v>2098</v>
      </c>
      <c r="AE30" s="52" t="s">
        <v>2108</v>
      </c>
      <c r="AF30" s="52">
        <f t="shared" si="9"/>
        <v>0</v>
      </c>
      <c r="AG30" s="52" t="s">
        <v>2115</v>
      </c>
      <c r="AH30" s="52"/>
      <c r="AI30" s="49" t="str">
        <f t="shared" ca="1" si="10"/>
        <v>{"カテゴリー":"","名称":"0","コード":"","値":0},</v>
      </c>
    </row>
    <row r="31" spans="1:35" ht="18.600000000000001" customHeight="1" thickBot="1">
      <c r="A31" s="61"/>
      <c r="B31" s="63" t="s">
        <v>114</v>
      </c>
      <c r="C31" s="64" t="s">
        <v>2121</v>
      </c>
      <c r="D31" s="64" t="s">
        <v>34</v>
      </c>
      <c r="E31" s="63" t="s">
        <v>2098</v>
      </c>
      <c r="H31" s="50" t="str">
        <f>IFERROR(VLOOKUP(select!E55,lang!A$208:B$217,2,0),"")</f>
        <v/>
      </c>
      <c r="I31" s="49">
        <f>select!C55</f>
        <v>0</v>
      </c>
      <c r="J31" s="50" t="str">
        <f ca="1">select!F55</f>
        <v/>
      </c>
      <c r="K31" s="49">
        <f>select!D55</f>
        <v>0</v>
      </c>
      <c r="Q31" s="52" t="s">
        <v>2114</v>
      </c>
      <c r="R31" s="49" t="str">
        <f t="shared" si="0"/>
        <v>カテゴリー</v>
      </c>
      <c r="S31" s="52" t="s">
        <v>2107</v>
      </c>
      <c r="T31" s="52" t="str">
        <f t="shared" si="5"/>
        <v/>
      </c>
      <c r="U31" s="52" t="s">
        <v>2106</v>
      </c>
      <c r="V31" s="49" t="str">
        <f t="shared" si="1"/>
        <v>名称</v>
      </c>
      <c r="W31" s="52" t="s">
        <v>2107</v>
      </c>
      <c r="X31" s="49">
        <f t="shared" si="6"/>
        <v>0</v>
      </c>
      <c r="Y31" s="52" t="s">
        <v>2106</v>
      </c>
      <c r="Z31" s="49" t="str">
        <f t="shared" si="7"/>
        <v>コード</v>
      </c>
      <c r="AA31" s="52" t="s">
        <v>2107</v>
      </c>
      <c r="AB31" s="49" t="str">
        <f t="shared" ca="1" si="8"/>
        <v/>
      </c>
      <c r="AC31" s="52" t="s">
        <v>2106</v>
      </c>
      <c r="AD31" s="49" t="s">
        <v>2098</v>
      </c>
      <c r="AE31" s="52" t="s">
        <v>2108</v>
      </c>
      <c r="AF31" s="52">
        <f t="shared" si="9"/>
        <v>0</v>
      </c>
      <c r="AG31" s="52" t="s">
        <v>2115</v>
      </c>
      <c r="AH31" s="52"/>
      <c r="AI31" s="49" t="str">
        <f t="shared" ca="1" si="10"/>
        <v>{"カテゴリー":"","名称":"0","コード":"","値":0},</v>
      </c>
    </row>
    <row r="32" spans="1:35" ht="18.600000000000001" customHeight="1" thickBot="1">
      <c r="A32" s="61"/>
      <c r="B32" s="63" t="s">
        <v>114</v>
      </c>
      <c r="C32" s="64" t="s">
        <v>2121</v>
      </c>
      <c r="D32" s="64" t="s">
        <v>34</v>
      </c>
      <c r="E32" s="63" t="s">
        <v>2098</v>
      </c>
      <c r="H32" s="50" t="str">
        <f>IFERROR(VLOOKUP(select!E56,lang!A$208:B$217,2,0),"")</f>
        <v/>
      </c>
      <c r="I32" s="49">
        <f>select!C56</f>
        <v>0</v>
      </c>
      <c r="J32" s="50" t="str">
        <f ca="1">select!F56</f>
        <v/>
      </c>
      <c r="K32" s="49">
        <f>select!D56</f>
        <v>0</v>
      </c>
      <c r="Q32" s="52" t="s">
        <v>2114</v>
      </c>
      <c r="R32" s="49" t="str">
        <f t="shared" si="0"/>
        <v>カテゴリー</v>
      </c>
      <c r="S32" s="52" t="s">
        <v>2107</v>
      </c>
      <c r="T32" s="52" t="str">
        <f t="shared" si="5"/>
        <v/>
      </c>
      <c r="U32" s="52" t="s">
        <v>2106</v>
      </c>
      <c r="V32" s="49" t="str">
        <f t="shared" si="1"/>
        <v>名称</v>
      </c>
      <c r="W32" s="52" t="s">
        <v>2107</v>
      </c>
      <c r="X32" s="49">
        <f t="shared" si="6"/>
        <v>0</v>
      </c>
      <c r="Y32" s="52" t="s">
        <v>2106</v>
      </c>
      <c r="Z32" s="49" t="str">
        <f t="shared" si="7"/>
        <v>コード</v>
      </c>
      <c r="AA32" s="52" t="s">
        <v>2107</v>
      </c>
      <c r="AB32" s="49" t="str">
        <f t="shared" ca="1" si="8"/>
        <v/>
      </c>
      <c r="AC32" s="52" t="s">
        <v>2106</v>
      </c>
      <c r="AD32" s="49" t="s">
        <v>2098</v>
      </c>
      <c r="AE32" s="52" t="s">
        <v>2108</v>
      </c>
      <c r="AF32" s="52">
        <f t="shared" si="9"/>
        <v>0</v>
      </c>
      <c r="AG32" s="52" t="s">
        <v>2115</v>
      </c>
      <c r="AH32" s="52"/>
      <c r="AI32" s="49" t="str">
        <f t="shared" ca="1" si="10"/>
        <v>{"カテゴリー":"","名称":"0","コード":"","値":0},</v>
      </c>
    </row>
    <row r="33" spans="1:35" ht="18.600000000000001" customHeight="1" thickBot="1">
      <c r="A33" s="61"/>
      <c r="B33" s="63" t="s">
        <v>114</v>
      </c>
      <c r="C33" s="64" t="s">
        <v>2121</v>
      </c>
      <c r="D33" s="64" t="s">
        <v>34</v>
      </c>
      <c r="E33" s="63" t="s">
        <v>2098</v>
      </c>
      <c r="H33" s="50" t="str">
        <f>IFERROR(VLOOKUP(select!E57,lang!A$208:B$217,2,0),"")</f>
        <v/>
      </c>
      <c r="I33" s="49">
        <f>select!C57</f>
        <v>0</v>
      </c>
      <c r="J33" s="50" t="str">
        <f ca="1">select!F57</f>
        <v/>
      </c>
      <c r="K33" s="49">
        <f>select!D57</f>
        <v>0</v>
      </c>
      <c r="Q33" s="52" t="s">
        <v>2114</v>
      </c>
      <c r="R33" s="49" t="str">
        <f t="shared" si="0"/>
        <v>カテゴリー</v>
      </c>
      <c r="S33" s="52" t="s">
        <v>2107</v>
      </c>
      <c r="T33" s="52" t="str">
        <f t="shared" si="5"/>
        <v/>
      </c>
      <c r="U33" s="52" t="s">
        <v>2106</v>
      </c>
      <c r="V33" s="49" t="str">
        <f t="shared" si="1"/>
        <v>名称</v>
      </c>
      <c r="W33" s="52" t="s">
        <v>2107</v>
      </c>
      <c r="X33" s="49">
        <f t="shared" si="6"/>
        <v>0</v>
      </c>
      <c r="Y33" s="52" t="s">
        <v>2106</v>
      </c>
      <c r="Z33" s="49" t="str">
        <f t="shared" si="7"/>
        <v>コード</v>
      </c>
      <c r="AA33" s="52" t="s">
        <v>2107</v>
      </c>
      <c r="AB33" s="49" t="str">
        <f t="shared" ca="1" si="8"/>
        <v/>
      </c>
      <c r="AC33" s="52" t="s">
        <v>2106</v>
      </c>
      <c r="AD33" s="49" t="s">
        <v>2098</v>
      </c>
      <c r="AE33" s="52" t="s">
        <v>2108</v>
      </c>
      <c r="AF33" s="52">
        <f t="shared" si="9"/>
        <v>0</v>
      </c>
      <c r="AG33" s="52" t="s">
        <v>2115</v>
      </c>
      <c r="AH33" s="52"/>
      <c r="AI33" s="49" t="str">
        <f t="shared" ca="1" si="10"/>
        <v>{"カテゴリー":"","名称":"0","コード":"","値":0},</v>
      </c>
    </row>
    <row r="34" spans="1:35" ht="18.600000000000001" customHeight="1" thickBot="1">
      <c r="A34" s="61"/>
      <c r="B34" s="63" t="s">
        <v>114</v>
      </c>
      <c r="C34" s="64" t="s">
        <v>2121</v>
      </c>
      <c r="D34" s="64" t="s">
        <v>34</v>
      </c>
      <c r="E34" s="63" t="s">
        <v>2098</v>
      </c>
      <c r="H34" s="50" t="str">
        <f>IFERROR(VLOOKUP(select!E58,lang!A$208:B$217,2,0),"")</f>
        <v/>
      </c>
      <c r="I34" s="49">
        <f>select!C58</f>
        <v>0</v>
      </c>
      <c r="J34" s="50" t="str">
        <f ca="1">select!F58</f>
        <v/>
      </c>
      <c r="K34" s="49">
        <f>select!D58</f>
        <v>0</v>
      </c>
      <c r="Q34" s="52" t="s">
        <v>2114</v>
      </c>
      <c r="R34" s="49" t="str">
        <f t="shared" ref="R34:R65" si="11">B34</f>
        <v>カテゴリー</v>
      </c>
      <c r="S34" s="52" t="s">
        <v>2107</v>
      </c>
      <c r="T34" s="52" t="str">
        <f t="shared" si="5"/>
        <v/>
      </c>
      <c r="U34" s="52" t="s">
        <v>2106</v>
      </c>
      <c r="V34" s="49" t="str">
        <f t="shared" ref="V34:V66" si="12">C34</f>
        <v>名称</v>
      </c>
      <c r="W34" s="52" t="s">
        <v>2107</v>
      </c>
      <c r="X34" s="49">
        <f t="shared" si="6"/>
        <v>0</v>
      </c>
      <c r="Y34" s="52" t="s">
        <v>2106</v>
      </c>
      <c r="Z34" s="49" t="str">
        <f t="shared" si="7"/>
        <v>コード</v>
      </c>
      <c r="AA34" s="52" t="s">
        <v>2107</v>
      </c>
      <c r="AB34" s="49" t="str">
        <f t="shared" ca="1" si="8"/>
        <v/>
      </c>
      <c r="AC34" s="52" t="s">
        <v>2106</v>
      </c>
      <c r="AD34" s="49" t="s">
        <v>2098</v>
      </c>
      <c r="AE34" s="52" t="s">
        <v>2108</v>
      </c>
      <c r="AF34" s="52">
        <f t="shared" si="9"/>
        <v>0</v>
      </c>
      <c r="AG34" s="52" t="s">
        <v>2115</v>
      </c>
      <c r="AH34" s="52"/>
      <c r="AI34" s="49" t="str">
        <f t="shared" ca="1" si="10"/>
        <v>{"カテゴリー":"","名称":"0","コード":"","値":0},</v>
      </c>
    </row>
    <row r="35" spans="1:35" ht="18.600000000000001" customHeight="1" thickBot="1">
      <c r="A35" s="61"/>
      <c r="B35" s="63" t="s">
        <v>114</v>
      </c>
      <c r="C35" s="64" t="s">
        <v>2121</v>
      </c>
      <c r="D35" s="64" t="s">
        <v>34</v>
      </c>
      <c r="E35" s="63" t="s">
        <v>2098</v>
      </c>
      <c r="H35" s="50" t="str">
        <f>IFERROR(VLOOKUP(select!E59,lang!A$208:B$217,2,0),"")</f>
        <v/>
      </c>
      <c r="I35" s="49">
        <f>select!C59</f>
        <v>0</v>
      </c>
      <c r="J35" s="50" t="str">
        <f ca="1">select!F59</f>
        <v/>
      </c>
      <c r="K35" s="49">
        <f>select!D59</f>
        <v>0</v>
      </c>
      <c r="Q35" s="52" t="s">
        <v>2114</v>
      </c>
      <c r="R35" s="49" t="str">
        <f t="shared" si="11"/>
        <v>カテゴリー</v>
      </c>
      <c r="S35" s="52" t="s">
        <v>2107</v>
      </c>
      <c r="T35" s="52" t="str">
        <f t="shared" si="5"/>
        <v/>
      </c>
      <c r="U35" s="52" t="s">
        <v>2106</v>
      </c>
      <c r="V35" s="49" t="str">
        <f t="shared" si="12"/>
        <v>名称</v>
      </c>
      <c r="W35" s="52" t="s">
        <v>2107</v>
      </c>
      <c r="X35" s="49">
        <f t="shared" si="6"/>
        <v>0</v>
      </c>
      <c r="Y35" s="52" t="s">
        <v>2106</v>
      </c>
      <c r="Z35" s="49" t="str">
        <f t="shared" si="7"/>
        <v>コード</v>
      </c>
      <c r="AA35" s="52" t="s">
        <v>2107</v>
      </c>
      <c r="AB35" s="49" t="str">
        <f t="shared" ca="1" si="8"/>
        <v/>
      </c>
      <c r="AC35" s="52" t="s">
        <v>2106</v>
      </c>
      <c r="AD35" s="49" t="s">
        <v>2098</v>
      </c>
      <c r="AE35" s="52" t="s">
        <v>2108</v>
      </c>
      <c r="AF35" s="52">
        <f t="shared" si="9"/>
        <v>0</v>
      </c>
      <c r="AG35" s="52" t="s">
        <v>2115</v>
      </c>
      <c r="AH35" s="52"/>
      <c r="AI35" s="49" t="str">
        <f t="shared" ca="1" si="10"/>
        <v>{"カテゴリー":"","名称":"0","コード":"","値":0},</v>
      </c>
    </row>
    <row r="36" spans="1:35" ht="18.600000000000001" customHeight="1" thickBot="1">
      <c r="A36" s="61"/>
      <c r="B36" s="63" t="s">
        <v>114</v>
      </c>
      <c r="C36" s="64" t="s">
        <v>2121</v>
      </c>
      <c r="D36" s="64" t="s">
        <v>34</v>
      </c>
      <c r="E36" s="63" t="s">
        <v>2098</v>
      </c>
      <c r="H36" s="50" t="str">
        <f>IFERROR(VLOOKUP(select!E60,lang!A$208:B$217,2,0),"")</f>
        <v/>
      </c>
      <c r="I36" s="49">
        <f>select!C60</f>
        <v>0</v>
      </c>
      <c r="J36" s="50" t="str">
        <f ca="1">select!F60</f>
        <v/>
      </c>
      <c r="K36" s="49">
        <f>select!D60</f>
        <v>0</v>
      </c>
      <c r="Q36" s="52" t="s">
        <v>2114</v>
      </c>
      <c r="R36" s="49" t="str">
        <f t="shared" si="11"/>
        <v>カテゴリー</v>
      </c>
      <c r="S36" s="52" t="s">
        <v>2107</v>
      </c>
      <c r="T36" s="52" t="str">
        <f t="shared" si="5"/>
        <v/>
      </c>
      <c r="U36" s="52" t="s">
        <v>2106</v>
      </c>
      <c r="V36" s="49" t="str">
        <f t="shared" si="12"/>
        <v>名称</v>
      </c>
      <c r="W36" s="52" t="s">
        <v>2107</v>
      </c>
      <c r="X36" s="49">
        <f t="shared" si="6"/>
        <v>0</v>
      </c>
      <c r="Y36" s="52" t="s">
        <v>2106</v>
      </c>
      <c r="Z36" s="49" t="str">
        <f t="shared" si="7"/>
        <v>コード</v>
      </c>
      <c r="AA36" s="52" t="s">
        <v>2107</v>
      </c>
      <c r="AB36" s="49" t="str">
        <f t="shared" ca="1" si="8"/>
        <v/>
      </c>
      <c r="AC36" s="52" t="s">
        <v>2106</v>
      </c>
      <c r="AD36" s="49" t="s">
        <v>2098</v>
      </c>
      <c r="AE36" s="52" t="s">
        <v>2108</v>
      </c>
      <c r="AF36" s="52">
        <f t="shared" si="9"/>
        <v>0</v>
      </c>
      <c r="AG36" s="52" t="s">
        <v>2115</v>
      </c>
      <c r="AH36" s="52"/>
      <c r="AI36" s="49" t="str">
        <f t="shared" ca="1" si="10"/>
        <v>{"カテゴリー":"","名称":"0","コード":"","値":0},</v>
      </c>
    </row>
    <row r="37" spans="1:35" ht="18.600000000000001" customHeight="1" thickBot="1">
      <c r="A37" s="61"/>
      <c r="B37" s="63" t="s">
        <v>114</v>
      </c>
      <c r="C37" s="64" t="s">
        <v>2121</v>
      </c>
      <c r="D37" s="64" t="s">
        <v>34</v>
      </c>
      <c r="E37" s="63" t="s">
        <v>2098</v>
      </c>
      <c r="H37" s="50" t="str">
        <f>IFERROR(VLOOKUP(select!E61,lang!A$208:B$217,2,0),"")</f>
        <v/>
      </c>
      <c r="I37" s="49">
        <f>select!C61</f>
        <v>0</v>
      </c>
      <c r="J37" s="50" t="str">
        <f ca="1">select!F61</f>
        <v/>
      </c>
      <c r="K37" s="49">
        <f>select!D61</f>
        <v>0</v>
      </c>
      <c r="Q37" s="52" t="s">
        <v>2114</v>
      </c>
      <c r="R37" s="49" t="str">
        <f t="shared" si="11"/>
        <v>カテゴリー</v>
      </c>
      <c r="S37" s="52" t="s">
        <v>2107</v>
      </c>
      <c r="T37" s="52" t="str">
        <f t="shared" si="5"/>
        <v/>
      </c>
      <c r="U37" s="52" t="s">
        <v>2106</v>
      </c>
      <c r="V37" s="49" t="str">
        <f t="shared" si="12"/>
        <v>名称</v>
      </c>
      <c r="W37" s="52" t="s">
        <v>2107</v>
      </c>
      <c r="X37" s="49">
        <f t="shared" si="6"/>
        <v>0</v>
      </c>
      <c r="Y37" s="52" t="s">
        <v>2106</v>
      </c>
      <c r="Z37" s="49" t="str">
        <f t="shared" si="7"/>
        <v>コード</v>
      </c>
      <c r="AA37" s="52" t="s">
        <v>2107</v>
      </c>
      <c r="AB37" s="49" t="str">
        <f t="shared" ca="1" si="8"/>
        <v/>
      </c>
      <c r="AC37" s="52" t="s">
        <v>2106</v>
      </c>
      <c r="AD37" s="49" t="s">
        <v>2098</v>
      </c>
      <c r="AE37" s="52" t="s">
        <v>2108</v>
      </c>
      <c r="AF37" s="52">
        <f t="shared" si="9"/>
        <v>0</v>
      </c>
      <c r="AG37" s="52" t="s">
        <v>2115</v>
      </c>
      <c r="AH37" s="52"/>
      <c r="AI37" s="49" t="str">
        <f t="shared" ca="1" si="10"/>
        <v>{"カテゴリー":"","名称":"0","コード":"","値":0},</v>
      </c>
    </row>
    <row r="38" spans="1:35" ht="18.600000000000001" customHeight="1" thickBot="1">
      <c r="A38" s="61"/>
      <c r="B38" s="63" t="s">
        <v>114</v>
      </c>
      <c r="C38" s="64" t="s">
        <v>2121</v>
      </c>
      <c r="D38" s="64" t="s">
        <v>34</v>
      </c>
      <c r="E38" s="63" t="s">
        <v>2098</v>
      </c>
      <c r="H38" s="50" t="str">
        <f>IFERROR(VLOOKUP(select!E62,lang!A$208:B$217,2,0),"")</f>
        <v/>
      </c>
      <c r="I38" s="49">
        <f>select!C62</f>
        <v>0</v>
      </c>
      <c r="J38" s="50" t="str">
        <f ca="1">select!F62</f>
        <v/>
      </c>
      <c r="K38" s="49">
        <f>select!D62</f>
        <v>0</v>
      </c>
      <c r="Q38" s="52" t="s">
        <v>2114</v>
      </c>
      <c r="R38" s="49" t="str">
        <f t="shared" si="11"/>
        <v>カテゴリー</v>
      </c>
      <c r="S38" s="52" t="s">
        <v>2107</v>
      </c>
      <c r="T38" s="52" t="str">
        <f t="shared" si="5"/>
        <v/>
      </c>
      <c r="U38" s="52" t="s">
        <v>2106</v>
      </c>
      <c r="V38" s="49" t="str">
        <f t="shared" si="12"/>
        <v>名称</v>
      </c>
      <c r="W38" s="52" t="s">
        <v>2107</v>
      </c>
      <c r="X38" s="49">
        <f t="shared" si="6"/>
        <v>0</v>
      </c>
      <c r="Y38" s="52" t="s">
        <v>2106</v>
      </c>
      <c r="Z38" s="49" t="str">
        <f t="shared" si="7"/>
        <v>コード</v>
      </c>
      <c r="AA38" s="52" t="s">
        <v>2107</v>
      </c>
      <c r="AB38" s="49" t="str">
        <f t="shared" ca="1" si="8"/>
        <v/>
      </c>
      <c r="AC38" s="52" t="s">
        <v>2106</v>
      </c>
      <c r="AD38" s="49" t="s">
        <v>2098</v>
      </c>
      <c r="AE38" s="52" t="s">
        <v>2108</v>
      </c>
      <c r="AF38" s="52">
        <f t="shared" si="9"/>
        <v>0</v>
      </c>
      <c r="AG38" s="52" t="s">
        <v>2115</v>
      </c>
      <c r="AH38" s="52"/>
      <c r="AI38" s="49" t="str">
        <f t="shared" ca="1" si="10"/>
        <v>{"カテゴリー":"","名称":"0","コード":"","値":0},</v>
      </c>
    </row>
    <row r="39" spans="1:35" ht="18.600000000000001" customHeight="1" thickBot="1">
      <c r="A39" s="61"/>
      <c r="B39" s="63" t="s">
        <v>114</v>
      </c>
      <c r="C39" s="64" t="s">
        <v>2121</v>
      </c>
      <c r="D39" s="64" t="s">
        <v>34</v>
      </c>
      <c r="E39" s="63" t="s">
        <v>2098</v>
      </c>
      <c r="H39" s="50" t="str">
        <f>IFERROR(VLOOKUP(select!E63,lang!A$208:B$217,2,0),"")</f>
        <v/>
      </c>
      <c r="I39" s="49">
        <f>select!C63</f>
        <v>0</v>
      </c>
      <c r="J39" s="50" t="str">
        <f ca="1">select!F63</f>
        <v/>
      </c>
      <c r="K39" s="49">
        <f>select!D63</f>
        <v>0</v>
      </c>
      <c r="Q39" s="52" t="s">
        <v>2114</v>
      </c>
      <c r="R39" s="49" t="str">
        <f t="shared" si="11"/>
        <v>カテゴリー</v>
      </c>
      <c r="S39" s="52" t="s">
        <v>2107</v>
      </c>
      <c r="T39" s="52" t="str">
        <f t="shared" si="5"/>
        <v/>
      </c>
      <c r="U39" s="52" t="s">
        <v>2106</v>
      </c>
      <c r="V39" s="49" t="str">
        <f t="shared" si="12"/>
        <v>名称</v>
      </c>
      <c r="W39" s="52" t="s">
        <v>2107</v>
      </c>
      <c r="X39" s="49">
        <f t="shared" si="6"/>
        <v>0</v>
      </c>
      <c r="Y39" s="52" t="s">
        <v>2106</v>
      </c>
      <c r="Z39" s="49" t="str">
        <f t="shared" si="7"/>
        <v>コード</v>
      </c>
      <c r="AA39" s="52" t="s">
        <v>2107</v>
      </c>
      <c r="AB39" s="49" t="str">
        <f t="shared" ca="1" si="8"/>
        <v/>
      </c>
      <c r="AC39" s="52" t="s">
        <v>2106</v>
      </c>
      <c r="AD39" s="49" t="s">
        <v>2098</v>
      </c>
      <c r="AE39" s="52" t="s">
        <v>2108</v>
      </c>
      <c r="AF39" s="52">
        <f t="shared" si="9"/>
        <v>0</v>
      </c>
      <c r="AG39" s="52" t="s">
        <v>2115</v>
      </c>
      <c r="AH39" s="52"/>
      <c r="AI39" s="49" t="str">
        <f t="shared" ca="1" si="10"/>
        <v>{"カテゴリー":"","名称":"0","コード":"","値":0},</v>
      </c>
    </row>
    <row r="40" spans="1:35" ht="18.600000000000001" customHeight="1" thickBot="1">
      <c r="A40" s="61"/>
      <c r="B40" s="63" t="s">
        <v>114</v>
      </c>
      <c r="C40" s="64" t="s">
        <v>2121</v>
      </c>
      <c r="D40" s="64" t="s">
        <v>34</v>
      </c>
      <c r="E40" s="63" t="s">
        <v>2098</v>
      </c>
      <c r="H40" s="50" t="str">
        <f>IFERROR(VLOOKUP(select!E64,lang!A$208:B$217,2,0),"")</f>
        <v/>
      </c>
      <c r="I40" s="49">
        <f>select!C64</f>
        <v>0</v>
      </c>
      <c r="J40" s="50" t="str">
        <f ca="1">select!F64</f>
        <v/>
      </c>
      <c r="K40" s="49">
        <f>select!D64</f>
        <v>0</v>
      </c>
      <c r="Q40" s="52" t="s">
        <v>2114</v>
      </c>
      <c r="R40" s="49" t="str">
        <f t="shared" si="11"/>
        <v>カテゴリー</v>
      </c>
      <c r="S40" s="52" t="s">
        <v>2107</v>
      </c>
      <c r="T40" s="52" t="str">
        <f t="shared" si="5"/>
        <v/>
      </c>
      <c r="U40" s="52" t="s">
        <v>2106</v>
      </c>
      <c r="V40" s="49" t="str">
        <f t="shared" si="12"/>
        <v>名称</v>
      </c>
      <c r="W40" s="52" t="s">
        <v>2107</v>
      </c>
      <c r="X40" s="49">
        <f t="shared" si="6"/>
        <v>0</v>
      </c>
      <c r="Y40" s="52" t="s">
        <v>2106</v>
      </c>
      <c r="Z40" s="49" t="str">
        <f t="shared" si="7"/>
        <v>コード</v>
      </c>
      <c r="AA40" s="52" t="s">
        <v>2107</v>
      </c>
      <c r="AB40" s="49" t="str">
        <f t="shared" ca="1" si="8"/>
        <v/>
      </c>
      <c r="AC40" s="52" t="s">
        <v>2106</v>
      </c>
      <c r="AD40" s="49" t="s">
        <v>2098</v>
      </c>
      <c r="AE40" s="52" t="s">
        <v>2108</v>
      </c>
      <c r="AF40" s="52">
        <f t="shared" si="9"/>
        <v>0</v>
      </c>
      <c r="AG40" s="52" t="s">
        <v>2115</v>
      </c>
      <c r="AH40" s="52"/>
      <c r="AI40" s="49" t="str">
        <f t="shared" ca="1" si="10"/>
        <v>{"カテゴリー":"","名称":"0","コード":"","値":0},</v>
      </c>
    </row>
    <row r="41" spans="1:35" ht="18.600000000000001" customHeight="1" thickBot="1">
      <c r="A41" s="61"/>
      <c r="B41" s="63" t="s">
        <v>114</v>
      </c>
      <c r="C41" s="64" t="s">
        <v>2121</v>
      </c>
      <c r="D41" s="64" t="s">
        <v>34</v>
      </c>
      <c r="E41" s="63" t="s">
        <v>2098</v>
      </c>
      <c r="H41" s="50" t="str">
        <f>IFERROR(VLOOKUP(select!E65,lang!A$208:B$217,2,0),"")</f>
        <v/>
      </c>
      <c r="I41" s="49">
        <f>select!C65</f>
        <v>0</v>
      </c>
      <c r="J41" s="50" t="str">
        <f ca="1">select!F65</f>
        <v/>
      </c>
      <c r="K41" s="49">
        <f>select!D65</f>
        <v>0</v>
      </c>
      <c r="Q41" s="52" t="s">
        <v>2114</v>
      </c>
      <c r="R41" s="49" t="str">
        <f t="shared" si="11"/>
        <v>カテゴリー</v>
      </c>
      <c r="S41" s="52" t="s">
        <v>2107</v>
      </c>
      <c r="T41" s="52" t="str">
        <f t="shared" si="5"/>
        <v/>
      </c>
      <c r="U41" s="52" t="s">
        <v>2106</v>
      </c>
      <c r="V41" s="49" t="str">
        <f t="shared" si="12"/>
        <v>名称</v>
      </c>
      <c r="W41" s="52" t="s">
        <v>2107</v>
      </c>
      <c r="X41" s="49">
        <f t="shared" si="6"/>
        <v>0</v>
      </c>
      <c r="Y41" s="52" t="s">
        <v>2106</v>
      </c>
      <c r="Z41" s="49" t="str">
        <f t="shared" si="7"/>
        <v>コード</v>
      </c>
      <c r="AA41" s="52" t="s">
        <v>2107</v>
      </c>
      <c r="AB41" s="49" t="str">
        <f t="shared" ca="1" si="8"/>
        <v/>
      </c>
      <c r="AC41" s="52" t="s">
        <v>2106</v>
      </c>
      <c r="AD41" s="49" t="s">
        <v>2098</v>
      </c>
      <c r="AE41" s="52" t="s">
        <v>2108</v>
      </c>
      <c r="AF41" s="52">
        <f t="shared" si="9"/>
        <v>0</v>
      </c>
      <c r="AG41" s="52" t="s">
        <v>2115</v>
      </c>
      <c r="AH41" s="52"/>
      <c r="AI41" s="49" t="str">
        <f t="shared" ca="1" si="10"/>
        <v>{"カテゴリー":"","名称":"0","コード":"","値":0},</v>
      </c>
    </row>
    <row r="42" spans="1:35" ht="18.600000000000001" customHeight="1" thickBot="1">
      <c r="A42" s="61"/>
      <c r="B42" s="63" t="s">
        <v>114</v>
      </c>
      <c r="C42" s="64" t="s">
        <v>2121</v>
      </c>
      <c r="D42" s="64" t="s">
        <v>34</v>
      </c>
      <c r="E42" s="63" t="s">
        <v>2098</v>
      </c>
      <c r="H42" s="50" t="str">
        <f>IFERROR(VLOOKUP(select!E66,lang!A$208:B$217,2,0),"")</f>
        <v/>
      </c>
      <c r="I42" s="49">
        <f>select!C66</f>
        <v>0</v>
      </c>
      <c r="J42" s="50" t="str">
        <f ca="1">select!F66</f>
        <v/>
      </c>
      <c r="K42" s="49">
        <f>select!D66</f>
        <v>0</v>
      </c>
      <c r="Q42" s="52" t="s">
        <v>2114</v>
      </c>
      <c r="R42" s="49" t="str">
        <f t="shared" si="11"/>
        <v>カテゴリー</v>
      </c>
      <c r="S42" s="52" t="s">
        <v>2107</v>
      </c>
      <c r="T42" s="52" t="str">
        <f t="shared" si="5"/>
        <v/>
      </c>
      <c r="U42" s="52" t="s">
        <v>2106</v>
      </c>
      <c r="V42" s="49" t="str">
        <f t="shared" si="12"/>
        <v>名称</v>
      </c>
      <c r="W42" s="52" t="s">
        <v>2107</v>
      </c>
      <c r="X42" s="49">
        <f t="shared" si="6"/>
        <v>0</v>
      </c>
      <c r="Y42" s="52" t="s">
        <v>2106</v>
      </c>
      <c r="Z42" s="49" t="str">
        <f t="shared" si="7"/>
        <v>コード</v>
      </c>
      <c r="AA42" s="52" t="s">
        <v>2107</v>
      </c>
      <c r="AB42" s="49" t="str">
        <f t="shared" ca="1" si="8"/>
        <v/>
      </c>
      <c r="AC42" s="52" t="s">
        <v>2106</v>
      </c>
      <c r="AD42" s="49" t="s">
        <v>2098</v>
      </c>
      <c r="AE42" s="52" t="s">
        <v>2108</v>
      </c>
      <c r="AF42" s="52">
        <f t="shared" si="9"/>
        <v>0</v>
      </c>
      <c r="AG42" s="52" t="s">
        <v>2115</v>
      </c>
      <c r="AH42" s="52"/>
      <c r="AI42" s="49" t="str">
        <f t="shared" ca="1" si="10"/>
        <v>{"カテゴリー":"","名称":"0","コード":"","値":0},</v>
      </c>
    </row>
    <row r="43" spans="1:35" ht="18.600000000000001" customHeight="1" thickBot="1">
      <c r="A43" s="61"/>
      <c r="B43" s="63" t="s">
        <v>114</v>
      </c>
      <c r="C43" s="64" t="s">
        <v>2121</v>
      </c>
      <c r="D43" s="64" t="s">
        <v>34</v>
      </c>
      <c r="E43" s="63" t="s">
        <v>2098</v>
      </c>
      <c r="H43" s="50" t="str">
        <f>IFERROR(VLOOKUP(select!E67,lang!A$208:B$217,2,0),"")</f>
        <v/>
      </c>
      <c r="I43" s="49">
        <f>select!C67</f>
        <v>0</v>
      </c>
      <c r="J43" s="50" t="str">
        <f ca="1">select!F67</f>
        <v/>
      </c>
      <c r="K43" s="49">
        <f>select!D67</f>
        <v>0</v>
      </c>
      <c r="Q43" s="52" t="s">
        <v>2114</v>
      </c>
      <c r="R43" s="49" t="str">
        <f t="shared" si="11"/>
        <v>カテゴリー</v>
      </c>
      <c r="S43" s="52" t="s">
        <v>2107</v>
      </c>
      <c r="T43" s="52" t="str">
        <f t="shared" si="5"/>
        <v/>
      </c>
      <c r="U43" s="52" t="s">
        <v>2106</v>
      </c>
      <c r="V43" s="49" t="str">
        <f t="shared" si="12"/>
        <v>名称</v>
      </c>
      <c r="W43" s="52" t="s">
        <v>2107</v>
      </c>
      <c r="X43" s="49">
        <f t="shared" si="6"/>
        <v>0</v>
      </c>
      <c r="Y43" s="52" t="s">
        <v>2106</v>
      </c>
      <c r="Z43" s="49" t="str">
        <f t="shared" si="7"/>
        <v>コード</v>
      </c>
      <c r="AA43" s="52" t="s">
        <v>2107</v>
      </c>
      <c r="AB43" s="49" t="str">
        <f t="shared" ca="1" si="8"/>
        <v/>
      </c>
      <c r="AC43" s="52" t="s">
        <v>2106</v>
      </c>
      <c r="AD43" s="49" t="s">
        <v>2098</v>
      </c>
      <c r="AE43" s="52" t="s">
        <v>2108</v>
      </c>
      <c r="AF43" s="52">
        <f t="shared" si="9"/>
        <v>0</v>
      </c>
      <c r="AG43" s="52" t="s">
        <v>2115</v>
      </c>
      <c r="AH43" s="52"/>
      <c r="AI43" s="49" t="str">
        <f t="shared" ca="1" si="10"/>
        <v>{"カテゴリー":"","名称":"0","コード":"","値":0},</v>
      </c>
    </row>
    <row r="44" spans="1:35" ht="18.600000000000001" customHeight="1" thickBot="1">
      <c r="A44" s="61"/>
      <c r="B44" s="63" t="s">
        <v>114</v>
      </c>
      <c r="C44" s="64" t="s">
        <v>2121</v>
      </c>
      <c r="D44" s="64" t="s">
        <v>34</v>
      </c>
      <c r="E44" s="63" t="s">
        <v>2098</v>
      </c>
      <c r="H44" s="50" t="str">
        <f>IFERROR(VLOOKUP(select!E68,lang!A$208:B$217,2,0),"")</f>
        <v/>
      </c>
      <c r="I44" s="49">
        <f>select!C68</f>
        <v>0</v>
      </c>
      <c r="J44" s="50" t="str">
        <f ca="1">select!F68</f>
        <v/>
      </c>
      <c r="K44" s="49">
        <f>select!D68</f>
        <v>0</v>
      </c>
      <c r="Q44" s="52" t="s">
        <v>2114</v>
      </c>
      <c r="R44" s="49" t="str">
        <f t="shared" si="11"/>
        <v>カテゴリー</v>
      </c>
      <c r="S44" s="52" t="s">
        <v>2107</v>
      </c>
      <c r="T44" s="52" t="str">
        <f t="shared" si="5"/>
        <v/>
      </c>
      <c r="U44" s="52" t="s">
        <v>2106</v>
      </c>
      <c r="V44" s="49" t="str">
        <f t="shared" si="12"/>
        <v>名称</v>
      </c>
      <c r="W44" s="52" t="s">
        <v>2107</v>
      </c>
      <c r="X44" s="49">
        <f t="shared" si="6"/>
        <v>0</v>
      </c>
      <c r="Y44" s="52" t="s">
        <v>2106</v>
      </c>
      <c r="Z44" s="49" t="str">
        <f t="shared" si="7"/>
        <v>コード</v>
      </c>
      <c r="AA44" s="52" t="s">
        <v>2107</v>
      </c>
      <c r="AB44" s="49" t="str">
        <f t="shared" ca="1" si="8"/>
        <v/>
      </c>
      <c r="AC44" s="52" t="s">
        <v>2106</v>
      </c>
      <c r="AD44" s="49" t="s">
        <v>2098</v>
      </c>
      <c r="AE44" s="52" t="s">
        <v>2108</v>
      </c>
      <c r="AF44" s="52">
        <f t="shared" si="9"/>
        <v>0</v>
      </c>
      <c r="AG44" s="52" t="s">
        <v>2115</v>
      </c>
      <c r="AH44" s="52"/>
      <c r="AI44" s="49" t="str">
        <f t="shared" ca="1" si="10"/>
        <v>{"カテゴリー":"","名称":"0","コード":"","値":0},</v>
      </c>
    </row>
    <row r="45" spans="1:35" ht="18.600000000000001" customHeight="1" thickBot="1">
      <c r="A45" s="61"/>
      <c r="B45" s="63" t="s">
        <v>114</v>
      </c>
      <c r="C45" s="64" t="s">
        <v>2121</v>
      </c>
      <c r="D45" s="64" t="s">
        <v>34</v>
      </c>
      <c r="E45" s="63" t="s">
        <v>2098</v>
      </c>
      <c r="H45" s="50" t="str">
        <f>IFERROR(VLOOKUP(select!E69,lang!A$208:B$217,2,0),"")</f>
        <v/>
      </c>
      <c r="I45" s="49">
        <f>select!C69</f>
        <v>0</v>
      </c>
      <c r="J45" s="50" t="str">
        <f ca="1">select!F69</f>
        <v/>
      </c>
      <c r="K45" s="49">
        <f>select!D69</f>
        <v>0</v>
      </c>
      <c r="Q45" s="52" t="s">
        <v>2114</v>
      </c>
      <c r="R45" s="49" t="str">
        <f t="shared" si="11"/>
        <v>カテゴリー</v>
      </c>
      <c r="S45" s="52" t="s">
        <v>2107</v>
      </c>
      <c r="T45" s="52" t="str">
        <f t="shared" si="5"/>
        <v/>
      </c>
      <c r="U45" s="52" t="s">
        <v>2106</v>
      </c>
      <c r="V45" s="49" t="str">
        <f t="shared" si="12"/>
        <v>名称</v>
      </c>
      <c r="W45" s="52" t="s">
        <v>2107</v>
      </c>
      <c r="X45" s="49">
        <f t="shared" si="6"/>
        <v>0</v>
      </c>
      <c r="Y45" s="52" t="s">
        <v>2106</v>
      </c>
      <c r="Z45" s="49" t="str">
        <f t="shared" si="7"/>
        <v>コード</v>
      </c>
      <c r="AA45" s="52" t="s">
        <v>2107</v>
      </c>
      <c r="AB45" s="49" t="str">
        <f t="shared" ca="1" si="8"/>
        <v/>
      </c>
      <c r="AC45" s="52" t="s">
        <v>2106</v>
      </c>
      <c r="AD45" s="49" t="s">
        <v>2098</v>
      </c>
      <c r="AE45" s="52" t="s">
        <v>2108</v>
      </c>
      <c r="AF45" s="52">
        <f t="shared" si="9"/>
        <v>0</v>
      </c>
      <c r="AG45" s="52" t="s">
        <v>2115</v>
      </c>
      <c r="AH45" s="52"/>
      <c r="AI45" s="49" t="str">
        <f t="shared" ca="1" si="10"/>
        <v>{"カテゴリー":"","名称":"0","コード":"","値":0},</v>
      </c>
    </row>
    <row r="46" spans="1:35" ht="18.600000000000001" customHeight="1" thickBot="1">
      <c r="A46" s="61"/>
      <c r="B46" s="63" t="s">
        <v>114</v>
      </c>
      <c r="C46" s="64" t="s">
        <v>2121</v>
      </c>
      <c r="D46" s="64" t="s">
        <v>34</v>
      </c>
      <c r="E46" s="63" t="s">
        <v>2098</v>
      </c>
      <c r="H46" s="50" t="str">
        <f>IFERROR(VLOOKUP(select!E70,lang!A$208:B$217,2,0),"")</f>
        <v/>
      </c>
      <c r="I46" s="49">
        <f>select!C70</f>
        <v>0</v>
      </c>
      <c r="J46" s="50" t="str">
        <f ca="1">select!F70</f>
        <v/>
      </c>
      <c r="K46" s="49">
        <f>select!D70</f>
        <v>0</v>
      </c>
      <c r="Q46" s="52" t="s">
        <v>2114</v>
      </c>
      <c r="R46" s="49" t="str">
        <f t="shared" si="11"/>
        <v>カテゴリー</v>
      </c>
      <c r="S46" s="52" t="s">
        <v>2107</v>
      </c>
      <c r="T46" s="52" t="str">
        <f t="shared" si="5"/>
        <v/>
      </c>
      <c r="U46" s="52" t="s">
        <v>2106</v>
      </c>
      <c r="V46" s="49" t="str">
        <f t="shared" si="12"/>
        <v>名称</v>
      </c>
      <c r="W46" s="52" t="s">
        <v>2107</v>
      </c>
      <c r="X46" s="49">
        <f t="shared" si="6"/>
        <v>0</v>
      </c>
      <c r="Y46" s="52" t="s">
        <v>2106</v>
      </c>
      <c r="Z46" s="49" t="str">
        <f t="shared" si="7"/>
        <v>コード</v>
      </c>
      <c r="AA46" s="52" t="s">
        <v>2107</v>
      </c>
      <c r="AB46" s="49" t="str">
        <f t="shared" ca="1" si="8"/>
        <v/>
      </c>
      <c r="AC46" s="52" t="s">
        <v>2106</v>
      </c>
      <c r="AD46" s="49" t="s">
        <v>2098</v>
      </c>
      <c r="AE46" s="52" t="s">
        <v>2108</v>
      </c>
      <c r="AF46" s="52">
        <f t="shared" si="9"/>
        <v>0</v>
      </c>
      <c r="AG46" s="52" t="s">
        <v>2115</v>
      </c>
      <c r="AH46" s="52"/>
      <c r="AI46" s="49" t="str">
        <f t="shared" ca="1" si="10"/>
        <v>{"カテゴリー":"","名称":"0","コード":"","値":0},</v>
      </c>
    </row>
    <row r="47" spans="1:35" ht="18.600000000000001" customHeight="1" thickBot="1">
      <c r="A47" s="61"/>
      <c r="B47" s="63" t="s">
        <v>114</v>
      </c>
      <c r="C47" s="64" t="s">
        <v>2121</v>
      </c>
      <c r="D47" s="64" t="s">
        <v>34</v>
      </c>
      <c r="E47" s="63" t="s">
        <v>2098</v>
      </c>
      <c r="H47" s="50" t="str">
        <f>IFERROR(VLOOKUP(select!E71,lang!A$208:B$217,2,0),"")</f>
        <v/>
      </c>
      <c r="I47" s="49">
        <f>select!C71</f>
        <v>0</v>
      </c>
      <c r="J47" s="50" t="str">
        <f ca="1">select!F71</f>
        <v/>
      </c>
      <c r="K47" s="49">
        <f>select!D71</f>
        <v>0</v>
      </c>
      <c r="Q47" s="52" t="s">
        <v>2114</v>
      </c>
      <c r="R47" s="49" t="str">
        <f t="shared" si="11"/>
        <v>カテゴリー</v>
      </c>
      <c r="S47" s="52" t="s">
        <v>2107</v>
      </c>
      <c r="T47" s="52" t="str">
        <f t="shared" si="5"/>
        <v/>
      </c>
      <c r="U47" s="52" t="s">
        <v>2106</v>
      </c>
      <c r="V47" s="49" t="str">
        <f t="shared" si="12"/>
        <v>名称</v>
      </c>
      <c r="W47" s="52" t="s">
        <v>2107</v>
      </c>
      <c r="X47" s="49">
        <f t="shared" si="6"/>
        <v>0</v>
      </c>
      <c r="Y47" s="52" t="s">
        <v>2106</v>
      </c>
      <c r="Z47" s="49" t="str">
        <f t="shared" si="7"/>
        <v>コード</v>
      </c>
      <c r="AA47" s="52" t="s">
        <v>2107</v>
      </c>
      <c r="AB47" s="49" t="str">
        <f t="shared" ca="1" si="8"/>
        <v/>
      </c>
      <c r="AC47" s="52" t="s">
        <v>2106</v>
      </c>
      <c r="AD47" s="49" t="s">
        <v>2098</v>
      </c>
      <c r="AE47" s="52" t="s">
        <v>2108</v>
      </c>
      <c r="AF47" s="52">
        <f t="shared" si="9"/>
        <v>0</v>
      </c>
      <c r="AG47" s="52" t="s">
        <v>2115</v>
      </c>
      <c r="AH47" s="52"/>
      <c r="AI47" s="49" t="str">
        <f t="shared" ca="1" si="10"/>
        <v>{"カテゴリー":"","名称":"0","コード":"","値":0},</v>
      </c>
    </row>
    <row r="48" spans="1:35" ht="18.600000000000001" customHeight="1" thickBot="1">
      <c r="A48" s="61"/>
      <c r="B48" s="63" t="s">
        <v>114</v>
      </c>
      <c r="C48" s="64" t="s">
        <v>2121</v>
      </c>
      <c r="D48" s="64" t="s">
        <v>34</v>
      </c>
      <c r="E48" s="63" t="s">
        <v>2098</v>
      </c>
      <c r="H48" s="50" t="str">
        <f>IFERROR(VLOOKUP(select!E72,lang!A$208:B$217,2,0),"")</f>
        <v/>
      </c>
      <c r="I48" s="49">
        <f>select!C72</f>
        <v>0</v>
      </c>
      <c r="J48" s="50" t="str">
        <f ca="1">select!F72</f>
        <v/>
      </c>
      <c r="K48" s="49">
        <f>select!D72</f>
        <v>0</v>
      </c>
      <c r="Q48" s="52" t="s">
        <v>2114</v>
      </c>
      <c r="R48" s="49" t="str">
        <f t="shared" si="11"/>
        <v>カテゴリー</v>
      </c>
      <c r="S48" s="52" t="s">
        <v>2107</v>
      </c>
      <c r="T48" s="52" t="str">
        <f t="shared" ref="T48:T66" si="13">H48</f>
        <v/>
      </c>
      <c r="U48" s="52" t="s">
        <v>2106</v>
      </c>
      <c r="V48" s="49" t="str">
        <f t="shared" si="12"/>
        <v>名称</v>
      </c>
      <c r="W48" s="52" t="s">
        <v>2107</v>
      </c>
      <c r="X48" s="49">
        <f t="shared" ref="X48:X66" si="14">I48</f>
        <v>0</v>
      </c>
      <c r="Y48" s="52" t="s">
        <v>2106</v>
      </c>
      <c r="Z48" s="49" t="str">
        <f t="shared" ref="Z48:Z66" si="15">D48</f>
        <v>コード</v>
      </c>
      <c r="AA48" s="52" t="s">
        <v>2107</v>
      </c>
      <c r="AB48" s="49" t="str">
        <f t="shared" ref="AB48:AB66" ca="1" si="16">J48</f>
        <v/>
      </c>
      <c r="AC48" s="52" t="s">
        <v>2106</v>
      </c>
      <c r="AD48" s="49" t="s">
        <v>2098</v>
      </c>
      <c r="AE48" s="52" t="s">
        <v>2108</v>
      </c>
      <c r="AF48" s="52">
        <f t="shared" ref="AF48:AF66" si="17">K48</f>
        <v>0</v>
      </c>
      <c r="AG48" s="52" t="s">
        <v>2115</v>
      </c>
      <c r="AH48" s="52"/>
      <c r="AI48" s="49" t="str">
        <f t="shared" ref="AI48:AI66" ca="1" si="18">M48&amp;N48&amp;O48&amp;P48&amp;Q48&amp;R48&amp;S48&amp;T48&amp;U48&amp;V48&amp;W48&amp;X48&amp;Y48&amp;Z48&amp;AA48&amp;AB48&amp;AC48&amp;AD48&amp;AE48&amp;AF48&amp;AG48</f>
        <v>{"カテゴリー":"","名称":"0","コード":"","値":0},</v>
      </c>
    </row>
    <row r="49" spans="1:35" ht="18.600000000000001" customHeight="1" thickBot="1">
      <c r="A49" s="61"/>
      <c r="B49" s="63" t="s">
        <v>114</v>
      </c>
      <c r="C49" s="64" t="s">
        <v>2121</v>
      </c>
      <c r="D49" s="64" t="s">
        <v>34</v>
      </c>
      <c r="E49" s="63" t="s">
        <v>2098</v>
      </c>
      <c r="H49" s="50" t="str">
        <f>IFERROR(VLOOKUP(select!E73,lang!A$208:B$217,2,0),"")</f>
        <v/>
      </c>
      <c r="I49" s="49">
        <f>select!C73</f>
        <v>0</v>
      </c>
      <c r="J49" s="50" t="str">
        <f ca="1">select!F73</f>
        <v/>
      </c>
      <c r="K49" s="49">
        <f>select!D73</f>
        <v>0</v>
      </c>
      <c r="Q49" s="52" t="s">
        <v>2114</v>
      </c>
      <c r="R49" s="49" t="str">
        <f t="shared" si="11"/>
        <v>カテゴリー</v>
      </c>
      <c r="S49" s="52" t="s">
        <v>2107</v>
      </c>
      <c r="T49" s="52" t="str">
        <f t="shared" si="13"/>
        <v/>
      </c>
      <c r="U49" s="52" t="s">
        <v>2106</v>
      </c>
      <c r="V49" s="49" t="str">
        <f t="shared" si="12"/>
        <v>名称</v>
      </c>
      <c r="W49" s="52" t="s">
        <v>2107</v>
      </c>
      <c r="X49" s="49">
        <f t="shared" si="14"/>
        <v>0</v>
      </c>
      <c r="Y49" s="52" t="s">
        <v>2106</v>
      </c>
      <c r="Z49" s="49" t="str">
        <f t="shared" si="15"/>
        <v>コード</v>
      </c>
      <c r="AA49" s="52" t="s">
        <v>2107</v>
      </c>
      <c r="AB49" s="49" t="str">
        <f t="shared" ca="1" si="16"/>
        <v/>
      </c>
      <c r="AC49" s="52" t="s">
        <v>2106</v>
      </c>
      <c r="AD49" s="49" t="s">
        <v>2098</v>
      </c>
      <c r="AE49" s="52" t="s">
        <v>2108</v>
      </c>
      <c r="AF49" s="52">
        <f t="shared" si="17"/>
        <v>0</v>
      </c>
      <c r="AG49" s="52" t="s">
        <v>2115</v>
      </c>
      <c r="AH49" s="52"/>
      <c r="AI49" s="49" t="str">
        <f t="shared" ca="1" si="18"/>
        <v>{"カテゴリー":"","名称":"0","コード":"","値":0},</v>
      </c>
    </row>
    <row r="50" spans="1:35" ht="18.600000000000001" customHeight="1" thickBot="1">
      <c r="A50" s="61"/>
      <c r="B50" s="63" t="s">
        <v>114</v>
      </c>
      <c r="C50" s="64" t="s">
        <v>2121</v>
      </c>
      <c r="D50" s="64" t="s">
        <v>34</v>
      </c>
      <c r="E50" s="63" t="s">
        <v>2098</v>
      </c>
      <c r="H50" s="50" t="str">
        <f>IFERROR(VLOOKUP(select!E74,lang!A$208:B$217,2,0),"")</f>
        <v/>
      </c>
      <c r="I50" s="49">
        <f>select!C74</f>
        <v>0</v>
      </c>
      <c r="J50" s="50" t="str">
        <f ca="1">select!F74</f>
        <v/>
      </c>
      <c r="K50" s="49">
        <f>select!D74</f>
        <v>0</v>
      </c>
      <c r="Q50" s="52" t="s">
        <v>2114</v>
      </c>
      <c r="R50" s="49" t="str">
        <f t="shared" si="11"/>
        <v>カテゴリー</v>
      </c>
      <c r="S50" s="52" t="s">
        <v>2107</v>
      </c>
      <c r="T50" s="52" t="str">
        <f t="shared" si="13"/>
        <v/>
      </c>
      <c r="U50" s="52" t="s">
        <v>2106</v>
      </c>
      <c r="V50" s="49" t="str">
        <f t="shared" si="12"/>
        <v>名称</v>
      </c>
      <c r="W50" s="52" t="s">
        <v>2107</v>
      </c>
      <c r="X50" s="49">
        <f t="shared" si="14"/>
        <v>0</v>
      </c>
      <c r="Y50" s="52" t="s">
        <v>2106</v>
      </c>
      <c r="Z50" s="49" t="str">
        <f t="shared" si="15"/>
        <v>コード</v>
      </c>
      <c r="AA50" s="52" t="s">
        <v>2107</v>
      </c>
      <c r="AB50" s="49" t="str">
        <f t="shared" ca="1" si="16"/>
        <v/>
      </c>
      <c r="AC50" s="52" t="s">
        <v>2106</v>
      </c>
      <c r="AD50" s="49" t="s">
        <v>2098</v>
      </c>
      <c r="AE50" s="52" t="s">
        <v>2108</v>
      </c>
      <c r="AF50" s="52">
        <f t="shared" si="17"/>
        <v>0</v>
      </c>
      <c r="AG50" s="52" t="s">
        <v>2115</v>
      </c>
      <c r="AH50" s="52"/>
      <c r="AI50" s="49" t="str">
        <f t="shared" ca="1" si="18"/>
        <v>{"カテゴリー":"","名称":"0","コード":"","値":0},</v>
      </c>
    </row>
    <row r="51" spans="1:35" ht="18.600000000000001" customHeight="1" thickBot="1">
      <c r="A51" s="61"/>
      <c r="B51" s="63" t="s">
        <v>114</v>
      </c>
      <c r="C51" s="64" t="s">
        <v>2121</v>
      </c>
      <c r="D51" s="64" t="s">
        <v>34</v>
      </c>
      <c r="E51" s="63" t="s">
        <v>2098</v>
      </c>
      <c r="H51" s="50" t="str">
        <f>IFERROR(VLOOKUP(select!E75,lang!A$208:B$217,2,0),"")</f>
        <v/>
      </c>
      <c r="I51" s="49">
        <f>select!C75</f>
        <v>0</v>
      </c>
      <c r="J51" s="50" t="str">
        <f ca="1">select!F75</f>
        <v/>
      </c>
      <c r="K51" s="49">
        <f>select!D75</f>
        <v>0</v>
      </c>
      <c r="Q51" s="52" t="s">
        <v>2114</v>
      </c>
      <c r="R51" s="49" t="str">
        <f t="shared" si="11"/>
        <v>カテゴリー</v>
      </c>
      <c r="S51" s="52" t="s">
        <v>2107</v>
      </c>
      <c r="T51" s="52" t="str">
        <f t="shared" si="13"/>
        <v/>
      </c>
      <c r="U51" s="52" t="s">
        <v>2106</v>
      </c>
      <c r="V51" s="49" t="str">
        <f t="shared" si="12"/>
        <v>名称</v>
      </c>
      <c r="W51" s="52" t="s">
        <v>2107</v>
      </c>
      <c r="X51" s="49">
        <f t="shared" si="14"/>
        <v>0</v>
      </c>
      <c r="Y51" s="52" t="s">
        <v>2106</v>
      </c>
      <c r="Z51" s="49" t="str">
        <f t="shared" si="15"/>
        <v>コード</v>
      </c>
      <c r="AA51" s="52" t="s">
        <v>2107</v>
      </c>
      <c r="AB51" s="49" t="str">
        <f t="shared" ca="1" si="16"/>
        <v/>
      </c>
      <c r="AC51" s="52" t="s">
        <v>2106</v>
      </c>
      <c r="AD51" s="49" t="s">
        <v>2098</v>
      </c>
      <c r="AE51" s="52" t="s">
        <v>2108</v>
      </c>
      <c r="AF51" s="52">
        <f t="shared" si="17"/>
        <v>0</v>
      </c>
      <c r="AG51" s="52" t="s">
        <v>2115</v>
      </c>
      <c r="AH51" s="52"/>
      <c r="AI51" s="49" t="str">
        <f t="shared" ca="1" si="18"/>
        <v>{"カテゴリー":"","名称":"0","コード":"","値":0},</v>
      </c>
    </row>
    <row r="52" spans="1:35" ht="18.600000000000001" customHeight="1" thickBot="1">
      <c r="A52" s="61"/>
      <c r="B52" s="63" t="s">
        <v>114</v>
      </c>
      <c r="C52" s="64" t="s">
        <v>2121</v>
      </c>
      <c r="D52" s="64" t="s">
        <v>34</v>
      </c>
      <c r="E52" s="63" t="s">
        <v>2098</v>
      </c>
      <c r="H52" s="50" t="str">
        <f>IFERROR(VLOOKUP(select!E76,lang!A$208:B$217,2,0),"")</f>
        <v/>
      </c>
      <c r="I52" s="49">
        <f>select!C76</f>
        <v>0</v>
      </c>
      <c r="J52" s="50" t="str">
        <f ca="1">select!F76</f>
        <v/>
      </c>
      <c r="K52" s="49">
        <f>select!D76</f>
        <v>0</v>
      </c>
      <c r="Q52" s="52" t="s">
        <v>2114</v>
      </c>
      <c r="R52" s="49" t="str">
        <f t="shared" si="11"/>
        <v>カテゴリー</v>
      </c>
      <c r="S52" s="52" t="s">
        <v>2107</v>
      </c>
      <c r="T52" s="52" t="str">
        <f t="shared" si="13"/>
        <v/>
      </c>
      <c r="U52" s="52" t="s">
        <v>2106</v>
      </c>
      <c r="V52" s="49" t="str">
        <f t="shared" si="12"/>
        <v>名称</v>
      </c>
      <c r="W52" s="52" t="s">
        <v>2107</v>
      </c>
      <c r="X52" s="49">
        <f t="shared" si="14"/>
        <v>0</v>
      </c>
      <c r="Y52" s="52" t="s">
        <v>2106</v>
      </c>
      <c r="Z52" s="49" t="str">
        <f t="shared" si="15"/>
        <v>コード</v>
      </c>
      <c r="AA52" s="52" t="s">
        <v>2107</v>
      </c>
      <c r="AB52" s="49" t="str">
        <f t="shared" ca="1" si="16"/>
        <v/>
      </c>
      <c r="AC52" s="52" t="s">
        <v>2106</v>
      </c>
      <c r="AD52" s="49" t="s">
        <v>2098</v>
      </c>
      <c r="AE52" s="52" t="s">
        <v>2108</v>
      </c>
      <c r="AF52" s="52">
        <f t="shared" si="17"/>
        <v>0</v>
      </c>
      <c r="AG52" s="52" t="s">
        <v>2115</v>
      </c>
      <c r="AH52" s="52"/>
      <c r="AI52" s="49" t="str">
        <f t="shared" ca="1" si="18"/>
        <v>{"カテゴリー":"","名称":"0","コード":"","値":0},</v>
      </c>
    </row>
    <row r="53" spans="1:35" ht="18.600000000000001" customHeight="1" thickBot="1">
      <c r="A53" s="61"/>
      <c r="B53" s="63" t="s">
        <v>114</v>
      </c>
      <c r="C53" s="64" t="s">
        <v>2121</v>
      </c>
      <c r="D53" s="64" t="s">
        <v>34</v>
      </c>
      <c r="E53" s="63" t="s">
        <v>2098</v>
      </c>
      <c r="H53" s="50" t="str">
        <f>IFERROR(VLOOKUP(select!E77,lang!A$208:B$217,2,0),"")</f>
        <v/>
      </c>
      <c r="I53" s="49">
        <f>select!C77</f>
        <v>0</v>
      </c>
      <c r="J53" s="50" t="str">
        <f ca="1">select!F77</f>
        <v/>
      </c>
      <c r="K53" s="49">
        <f>select!D77</f>
        <v>0</v>
      </c>
      <c r="Q53" s="52" t="s">
        <v>2114</v>
      </c>
      <c r="R53" s="49" t="str">
        <f t="shared" si="11"/>
        <v>カテゴリー</v>
      </c>
      <c r="S53" s="52" t="s">
        <v>2107</v>
      </c>
      <c r="T53" s="52" t="str">
        <f t="shared" si="13"/>
        <v/>
      </c>
      <c r="U53" s="52" t="s">
        <v>2106</v>
      </c>
      <c r="V53" s="49" t="str">
        <f t="shared" si="12"/>
        <v>名称</v>
      </c>
      <c r="W53" s="52" t="s">
        <v>2107</v>
      </c>
      <c r="X53" s="49">
        <f t="shared" si="14"/>
        <v>0</v>
      </c>
      <c r="Y53" s="52" t="s">
        <v>2106</v>
      </c>
      <c r="Z53" s="49" t="str">
        <f t="shared" si="15"/>
        <v>コード</v>
      </c>
      <c r="AA53" s="52" t="s">
        <v>2107</v>
      </c>
      <c r="AB53" s="49" t="str">
        <f t="shared" ca="1" si="16"/>
        <v/>
      </c>
      <c r="AC53" s="52" t="s">
        <v>2106</v>
      </c>
      <c r="AD53" s="49" t="s">
        <v>2098</v>
      </c>
      <c r="AE53" s="52" t="s">
        <v>2108</v>
      </c>
      <c r="AF53" s="52">
        <f t="shared" si="17"/>
        <v>0</v>
      </c>
      <c r="AG53" s="52" t="s">
        <v>2115</v>
      </c>
      <c r="AH53" s="52"/>
      <c r="AI53" s="49" t="str">
        <f t="shared" ca="1" si="18"/>
        <v>{"カテゴリー":"","名称":"0","コード":"","値":0},</v>
      </c>
    </row>
    <row r="54" spans="1:35" ht="18.600000000000001" customHeight="1" thickBot="1">
      <c r="A54" s="61"/>
      <c r="B54" s="63" t="s">
        <v>114</v>
      </c>
      <c r="C54" s="64" t="s">
        <v>2121</v>
      </c>
      <c r="D54" s="64" t="s">
        <v>34</v>
      </c>
      <c r="E54" s="63" t="s">
        <v>2098</v>
      </c>
      <c r="H54" s="50" t="str">
        <f>IFERROR(VLOOKUP(select!E78,lang!A$208:B$217,2,0),"")</f>
        <v/>
      </c>
      <c r="I54" s="49">
        <f>select!C78</f>
        <v>0</v>
      </c>
      <c r="J54" s="50" t="str">
        <f ca="1">select!F78</f>
        <v/>
      </c>
      <c r="K54" s="49">
        <f>select!D78</f>
        <v>0</v>
      </c>
      <c r="Q54" s="52" t="s">
        <v>2114</v>
      </c>
      <c r="R54" s="49" t="str">
        <f t="shared" si="11"/>
        <v>カテゴリー</v>
      </c>
      <c r="S54" s="52" t="s">
        <v>2107</v>
      </c>
      <c r="T54" s="52" t="str">
        <f t="shared" si="13"/>
        <v/>
      </c>
      <c r="U54" s="52" t="s">
        <v>2106</v>
      </c>
      <c r="V54" s="49" t="str">
        <f t="shared" si="12"/>
        <v>名称</v>
      </c>
      <c r="W54" s="52" t="s">
        <v>2107</v>
      </c>
      <c r="X54" s="49">
        <f t="shared" si="14"/>
        <v>0</v>
      </c>
      <c r="Y54" s="52" t="s">
        <v>2106</v>
      </c>
      <c r="Z54" s="49" t="str">
        <f t="shared" si="15"/>
        <v>コード</v>
      </c>
      <c r="AA54" s="52" t="s">
        <v>2107</v>
      </c>
      <c r="AB54" s="49" t="str">
        <f t="shared" ca="1" si="16"/>
        <v/>
      </c>
      <c r="AC54" s="52" t="s">
        <v>2106</v>
      </c>
      <c r="AD54" s="49" t="s">
        <v>2098</v>
      </c>
      <c r="AE54" s="52" t="s">
        <v>2108</v>
      </c>
      <c r="AF54" s="52">
        <f t="shared" si="17"/>
        <v>0</v>
      </c>
      <c r="AG54" s="52" t="s">
        <v>2115</v>
      </c>
      <c r="AH54" s="52"/>
      <c r="AI54" s="49" t="str">
        <f t="shared" ca="1" si="18"/>
        <v>{"カテゴリー":"","名称":"0","コード":"","値":0},</v>
      </c>
    </row>
    <row r="55" spans="1:35" ht="18.600000000000001" customHeight="1" thickBot="1">
      <c r="A55" s="61"/>
      <c r="B55" s="63" t="s">
        <v>114</v>
      </c>
      <c r="C55" s="64" t="s">
        <v>2121</v>
      </c>
      <c r="D55" s="64" t="s">
        <v>34</v>
      </c>
      <c r="E55" s="63" t="s">
        <v>2098</v>
      </c>
      <c r="H55" s="50" t="str">
        <f>IFERROR(VLOOKUP(select!E79,lang!A$208:B$217,2,0),"")</f>
        <v/>
      </c>
      <c r="I55" s="49">
        <f>select!C79</f>
        <v>0</v>
      </c>
      <c r="J55" s="50" t="str">
        <f ca="1">select!F79</f>
        <v/>
      </c>
      <c r="K55" s="49">
        <f>select!D79</f>
        <v>0</v>
      </c>
      <c r="Q55" s="52" t="s">
        <v>2114</v>
      </c>
      <c r="R55" s="49" t="str">
        <f t="shared" si="11"/>
        <v>カテゴリー</v>
      </c>
      <c r="S55" s="52" t="s">
        <v>2107</v>
      </c>
      <c r="T55" s="52" t="str">
        <f t="shared" si="13"/>
        <v/>
      </c>
      <c r="U55" s="52" t="s">
        <v>2106</v>
      </c>
      <c r="V55" s="49" t="str">
        <f t="shared" si="12"/>
        <v>名称</v>
      </c>
      <c r="W55" s="52" t="s">
        <v>2107</v>
      </c>
      <c r="X55" s="49">
        <f t="shared" si="14"/>
        <v>0</v>
      </c>
      <c r="Y55" s="52" t="s">
        <v>2106</v>
      </c>
      <c r="Z55" s="49" t="str">
        <f t="shared" si="15"/>
        <v>コード</v>
      </c>
      <c r="AA55" s="52" t="s">
        <v>2107</v>
      </c>
      <c r="AB55" s="49" t="str">
        <f t="shared" ca="1" si="16"/>
        <v/>
      </c>
      <c r="AC55" s="52" t="s">
        <v>2106</v>
      </c>
      <c r="AD55" s="49" t="s">
        <v>2098</v>
      </c>
      <c r="AE55" s="52" t="s">
        <v>2108</v>
      </c>
      <c r="AF55" s="52">
        <f t="shared" si="17"/>
        <v>0</v>
      </c>
      <c r="AG55" s="52" t="s">
        <v>2115</v>
      </c>
      <c r="AH55" s="52"/>
      <c r="AI55" s="49" t="str">
        <f t="shared" ca="1" si="18"/>
        <v>{"カテゴリー":"","名称":"0","コード":"","値":0},</v>
      </c>
    </row>
    <row r="56" spans="1:35" ht="18.600000000000001" customHeight="1" thickBot="1">
      <c r="A56" s="61"/>
      <c r="B56" s="63" t="s">
        <v>114</v>
      </c>
      <c r="C56" s="64" t="s">
        <v>2121</v>
      </c>
      <c r="D56" s="64" t="s">
        <v>34</v>
      </c>
      <c r="E56" s="63" t="s">
        <v>2098</v>
      </c>
      <c r="H56" s="50" t="str">
        <f>IFERROR(VLOOKUP(select!E80,lang!A$208:B$217,2,0),"")</f>
        <v/>
      </c>
      <c r="I56" s="49">
        <f>select!C80</f>
        <v>0</v>
      </c>
      <c r="J56" s="50" t="str">
        <f ca="1">select!F80</f>
        <v/>
      </c>
      <c r="K56" s="49">
        <f>select!D80</f>
        <v>0</v>
      </c>
      <c r="Q56" s="52" t="s">
        <v>2114</v>
      </c>
      <c r="R56" s="49" t="str">
        <f t="shared" si="11"/>
        <v>カテゴリー</v>
      </c>
      <c r="S56" s="52" t="s">
        <v>2107</v>
      </c>
      <c r="T56" s="52" t="str">
        <f t="shared" si="13"/>
        <v/>
      </c>
      <c r="U56" s="52" t="s">
        <v>2106</v>
      </c>
      <c r="V56" s="49" t="str">
        <f t="shared" si="12"/>
        <v>名称</v>
      </c>
      <c r="W56" s="52" t="s">
        <v>2107</v>
      </c>
      <c r="X56" s="49">
        <f t="shared" si="14"/>
        <v>0</v>
      </c>
      <c r="Y56" s="52" t="s">
        <v>2106</v>
      </c>
      <c r="Z56" s="49" t="str">
        <f t="shared" si="15"/>
        <v>コード</v>
      </c>
      <c r="AA56" s="52" t="s">
        <v>2107</v>
      </c>
      <c r="AB56" s="49" t="str">
        <f t="shared" ca="1" si="16"/>
        <v/>
      </c>
      <c r="AC56" s="52" t="s">
        <v>2106</v>
      </c>
      <c r="AD56" s="49" t="s">
        <v>2098</v>
      </c>
      <c r="AE56" s="52" t="s">
        <v>2108</v>
      </c>
      <c r="AF56" s="52">
        <f t="shared" si="17"/>
        <v>0</v>
      </c>
      <c r="AG56" s="52" t="s">
        <v>2115</v>
      </c>
      <c r="AH56" s="52"/>
      <c r="AI56" s="49" t="str">
        <f t="shared" ca="1" si="18"/>
        <v>{"カテゴリー":"","名称":"0","コード":"","値":0},</v>
      </c>
    </row>
    <row r="57" spans="1:35" ht="18.600000000000001" customHeight="1" thickBot="1">
      <c r="A57" s="61"/>
      <c r="B57" s="63" t="s">
        <v>114</v>
      </c>
      <c r="C57" s="64" t="s">
        <v>2121</v>
      </c>
      <c r="D57" s="64" t="s">
        <v>34</v>
      </c>
      <c r="E57" s="63" t="s">
        <v>2098</v>
      </c>
      <c r="H57" s="50" t="str">
        <f>IFERROR(VLOOKUP(select!E81,lang!A$208:B$217,2,0),"")</f>
        <v/>
      </c>
      <c r="I57" s="49">
        <f>select!C81</f>
        <v>0</v>
      </c>
      <c r="J57" s="50" t="str">
        <f ca="1">select!F81</f>
        <v/>
      </c>
      <c r="K57" s="49">
        <f>select!D81</f>
        <v>0</v>
      </c>
      <c r="Q57" s="52" t="s">
        <v>2114</v>
      </c>
      <c r="R57" s="49" t="str">
        <f t="shared" si="11"/>
        <v>カテゴリー</v>
      </c>
      <c r="S57" s="52" t="s">
        <v>2107</v>
      </c>
      <c r="T57" s="52" t="str">
        <f t="shared" si="13"/>
        <v/>
      </c>
      <c r="U57" s="52" t="s">
        <v>2106</v>
      </c>
      <c r="V57" s="49" t="str">
        <f t="shared" si="12"/>
        <v>名称</v>
      </c>
      <c r="W57" s="52" t="s">
        <v>2107</v>
      </c>
      <c r="X57" s="49">
        <f t="shared" si="14"/>
        <v>0</v>
      </c>
      <c r="Y57" s="52" t="s">
        <v>2106</v>
      </c>
      <c r="Z57" s="49" t="str">
        <f t="shared" si="15"/>
        <v>コード</v>
      </c>
      <c r="AA57" s="52" t="s">
        <v>2107</v>
      </c>
      <c r="AB57" s="49" t="str">
        <f t="shared" ca="1" si="16"/>
        <v/>
      </c>
      <c r="AC57" s="52" t="s">
        <v>2106</v>
      </c>
      <c r="AD57" s="49" t="s">
        <v>2098</v>
      </c>
      <c r="AE57" s="52" t="s">
        <v>2108</v>
      </c>
      <c r="AF57" s="52">
        <f t="shared" si="17"/>
        <v>0</v>
      </c>
      <c r="AG57" s="52" t="s">
        <v>2115</v>
      </c>
      <c r="AH57" s="52"/>
      <c r="AI57" s="49" t="str">
        <f t="shared" ca="1" si="18"/>
        <v>{"カテゴリー":"","名称":"0","コード":"","値":0},</v>
      </c>
    </row>
    <row r="58" spans="1:35" ht="18.600000000000001" customHeight="1" thickBot="1">
      <c r="A58" s="61"/>
      <c r="B58" s="63" t="s">
        <v>114</v>
      </c>
      <c r="C58" s="64" t="s">
        <v>2121</v>
      </c>
      <c r="D58" s="64" t="s">
        <v>34</v>
      </c>
      <c r="E58" s="63" t="s">
        <v>2098</v>
      </c>
      <c r="H58" s="50" t="str">
        <f>IFERROR(VLOOKUP(select!E82,lang!A$208:B$217,2,0),"")</f>
        <v/>
      </c>
      <c r="I58" s="49">
        <f>select!C82</f>
        <v>0</v>
      </c>
      <c r="J58" s="50" t="str">
        <f ca="1">select!F82</f>
        <v/>
      </c>
      <c r="K58" s="49">
        <f>select!D82</f>
        <v>0</v>
      </c>
      <c r="Q58" s="52" t="s">
        <v>2114</v>
      </c>
      <c r="R58" s="49" t="str">
        <f t="shared" si="11"/>
        <v>カテゴリー</v>
      </c>
      <c r="S58" s="52" t="s">
        <v>2107</v>
      </c>
      <c r="T58" s="52" t="str">
        <f t="shared" si="13"/>
        <v/>
      </c>
      <c r="U58" s="52" t="s">
        <v>2106</v>
      </c>
      <c r="V58" s="49" t="str">
        <f t="shared" si="12"/>
        <v>名称</v>
      </c>
      <c r="W58" s="52" t="s">
        <v>2107</v>
      </c>
      <c r="X58" s="49">
        <f t="shared" si="14"/>
        <v>0</v>
      </c>
      <c r="Y58" s="52" t="s">
        <v>2106</v>
      </c>
      <c r="Z58" s="49" t="str">
        <f t="shared" si="15"/>
        <v>コード</v>
      </c>
      <c r="AA58" s="52" t="s">
        <v>2107</v>
      </c>
      <c r="AB58" s="49" t="str">
        <f t="shared" ca="1" si="16"/>
        <v/>
      </c>
      <c r="AC58" s="52" t="s">
        <v>2106</v>
      </c>
      <c r="AD58" s="49" t="s">
        <v>2098</v>
      </c>
      <c r="AE58" s="52" t="s">
        <v>2108</v>
      </c>
      <c r="AF58" s="52">
        <f t="shared" si="17"/>
        <v>0</v>
      </c>
      <c r="AG58" s="52" t="s">
        <v>2115</v>
      </c>
      <c r="AH58" s="52"/>
      <c r="AI58" s="49" t="str">
        <f t="shared" ca="1" si="18"/>
        <v>{"カテゴリー":"","名称":"0","コード":"","値":0},</v>
      </c>
    </row>
    <row r="59" spans="1:35" ht="18.600000000000001" customHeight="1" thickBot="1">
      <c r="A59" s="61"/>
      <c r="B59" s="63" t="s">
        <v>114</v>
      </c>
      <c r="C59" s="64" t="s">
        <v>2121</v>
      </c>
      <c r="D59" s="64" t="s">
        <v>34</v>
      </c>
      <c r="E59" s="63" t="s">
        <v>2098</v>
      </c>
      <c r="H59" s="50" t="str">
        <f>IFERROR(VLOOKUP(select!E83,lang!A$208:B$217,2,0),"")</f>
        <v/>
      </c>
      <c r="I59" s="49">
        <f>select!C83</f>
        <v>0</v>
      </c>
      <c r="J59" s="50" t="str">
        <f ca="1">select!F83</f>
        <v/>
      </c>
      <c r="K59" s="49">
        <f>select!D83</f>
        <v>0</v>
      </c>
      <c r="Q59" s="52" t="s">
        <v>2114</v>
      </c>
      <c r="R59" s="49" t="str">
        <f t="shared" si="11"/>
        <v>カテゴリー</v>
      </c>
      <c r="S59" s="52" t="s">
        <v>2107</v>
      </c>
      <c r="T59" s="52" t="str">
        <f t="shared" si="13"/>
        <v/>
      </c>
      <c r="U59" s="52" t="s">
        <v>2106</v>
      </c>
      <c r="V59" s="49" t="str">
        <f t="shared" si="12"/>
        <v>名称</v>
      </c>
      <c r="W59" s="52" t="s">
        <v>2107</v>
      </c>
      <c r="X59" s="49">
        <f t="shared" si="14"/>
        <v>0</v>
      </c>
      <c r="Y59" s="52" t="s">
        <v>2106</v>
      </c>
      <c r="Z59" s="49" t="str">
        <f t="shared" si="15"/>
        <v>コード</v>
      </c>
      <c r="AA59" s="52" t="s">
        <v>2107</v>
      </c>
      <c r="AB59" s="49" t="str">
        <f t="shared" ca="1" si="16"/>
        <v/>
      </c>
      <c r="AC59" s="52" t="s">
        <v>2106</v>
      </c>
      <c r="AD59" s="49" t="s">
        <v>2098</v>
      </c>
      <c r="AE59" s="52" t="s">
        <v>2108</v>
      </c>
      <c r="AF59" s="52">
        <f t="shared" si="17"/>
        <v>0</v>
      </c>
      <c r="AG59" s="52" t="s">
        <v>2115</v>
      </c>
      <c r="AH59" s="52"/>
      <c r="AI59" s="49" t="str">
        <f t="shared" ca="1" si="18"/>
        <v>{"カテゴリー":"","名称":"0","コード":"","値":0},</v>
      </c>
    </row>
    <row r="60" spans="1:35" ht="18.600000000000001" customHeight="1" thickBot="1">
      <c r="A60" s="61"/>
      <c r="B60" s="63" t="s">
        <v>114</v>
      </c>
      <c r="C60" s="64" t="s">
        <v>2121</v>
      </c>
      <c r="D60" s="64" t="s">
        <v>34</v>
      </c>
      <c r="E60" s="63" t="s">
        <v>2098</v>
      </c>
      <c r="H60" s="50" t="str">
        <f>IFERROR(VLOOKUP(select!E84,lang!A$208:B$217,2,0),"")</f>
        <v/>
      </c>
      <c r="I60" s="49">
        <f>select!C84</f>
        <v>0</v>
      </c>
      <c r="J60" s="50" t="str">
        <f ca="1">select!F84</f>
        <v/>
      </c>
      <c r="K60" s="49">
        <f>select!D84</f>
        <v>0</v>
      </c>
      <c r="Q60" s="52" t="s">
        <v>2114</v>
      </c>
      <c r="R60" s="49" t="str">
        <f t="shared" si="11"/>
        <v>カテゴリー</v>
      </c>
      <c r="S60" s="52" t="s">
        <v>2107</v>
      </c>
      <c r="T60" s="52" t="str">
        <f t="shared" si="13"/>
        <v/>
      </c>
      <c r="U60" s="52" t="s">
        <v>2106</v>
      </c>
      <c r="V60" s="49" t="str">
        <f t="shared" si="12"/>
        <v>名称</v>
      </c>
      <c r="W60" s="52" t="s">
        <v>2107</v>
      </c>
      <c r="X60" s="49">
        <f t="shared" si="14"/>
        <v>0</v>
      </c>
      <c r="Y60" s="52" t="s">
        <v>2106</v>
      </c>
      <c r="Z60" s="49" t="str">
        <f t="shared" si="15"/>
        <v>コード</v>
      </c>
      <c r="AA60" s="52" t="s">
        <v>2107</v>
      </c>
      <c r="AB60" s="49" t="str">
        <f t="shared" ca="1" si="16"/>
        <v/>
      </c>
      <c r="AC60" s="52" t="s">
        <v>2106</v>
      </c>
      <c r="AD60" s="49" t="s">
        <v>2098</v>
      </c>
      <c r="AE60" s="52" t="s">
        <v>2108</v>
      </c>
      <c r="AF60" s="52">
        <f t="shared" si="17"/>
        <v>0</v>
      </c>
      <c r="AG60" s="52" t="s">
        <v>2115</v>
      </c>
      <c r="AH60" s="52"/>
      <c r="AI60" s="49" t="str">
        <f t="shared" ca="1" si="18"/>
        <v>{"カテゴリー":"","名称":"0","コード":"","値":0},</v>
      </c>
    </row>
    <row r="61" spans="1:35" ht="18.600000000000001" customHeight="1" thickBot="1">
      <c r="A61" s="61"/>
      <c r="B61" s="63" t="s">
        <v>114</v>
      </c>
      <c r="C61" s="64" t="s">
        <v>2121</v>
      </c>
      <c r="D61" s="64" t="s">
        <v>34</v>
      </c>
      <c r="E61" s="63" t="s">
        <v>2098</v>
      </c>
      <c r="H61" s="50" t="str">
        <f>IFERROR(VLOOKUP(select!E85,lang!A$208:B$217,2,0),"")</f>
        <v/>
      </c>
      <c r="I61" s="49">
        <f>select!C85</f>
        <v>0</v>
      </c>
      <c r="J61" s="50" t="str">
        <f ca="1">select!F85</f>
        <v/>
      </c>
      <c r="K61" s="49">
        <f>select!D85</f>
        <v>0</v>
      </c>
      <c r="Q61" s="52" t="s">
        <v>2114</v>
      </c>
      <c r="R61" s="49" t="str">
        <f t="shared" si="11"/>
        <v>カテゴリー</v>
      </c>
      <c r="S61" s="52" t="s">
        <v>2107</v>
      </c>
      <c r="T61" s="52" t="str">
        <f t="shared" si="13"/>
        <v/>
      </c>
      <c r="U61" s="52" t="s">
        <v>2106</v>
      </c>
      <c r="V61" s="49" t="str">
        <f t="shared" si="12"/>
        <v>名称</v>
      </c>
      <c r="W61" s="52" t="s">
        <v>2107</v>
      </c>
      <c r="X61" s="49">
        <f t="shared" si="14"/>
        <v>0</v>
      </c>
      <c r="Y61" s="52" t="s">
        <v>2106</v>
      </c>
      <c r="Z61" s="49" t="str">
        <f t="shared" si="15"/>
        <v>コード</v>
      </c>
      <c r="AA61" s="52" t="s">
        <v>2107</v>
      </c>
      <c r="AB61" s="49" t="str">
        <f t="shared" ca="1" si="16"/>
        <v/>
      </c>
      <c r="AC61" s="52" t="s">
        <v>2106</v>
      </c>
      <c r="AD61" s="49" t="s">
        <v>2098</v>
      </c>
      <c r="AE61" s="52" t="s">
        <v>2108</v>
      </c>
      <c r="AF61" s="52">
        <f t="shared" si="17"/>
        <v>0</v>
      </c>
      <c r="AG61" s="52" t="s">
        <v>2115</v>
      </c>
      <c r="AH61" s="52"/>
      <c r="AI61" s="49" t="str">
        <f t="shared" ca="1" si="18"/>
        <v>{"カテゴリー":"","名称":"0","コード":"","値":0},</v>
      </c>
    </row>
    <row r="62" spans="1:35" ht="18.600000000000001" customHeight="1" thickBot="1">
      <c r="A62" s="61"/>
      <c r="B62" s="63" t="s">
        <v>114</v>
      </c>
      <c r="C62" s="64" t="s">
        <v>2121</v>
      </c>
      <c r="D62" s="64" t="s">
        <v>34</v>
      </c>
      <c r="E62" s="63" t="s">
        <v>2098</v>
      </c>
      <c r="H62" s="50" t="str">
        <f>IFERROR(VLOOKUP(select!E86,lang!A$208:B$217,2,0),"")</f>
        <v/>
      </c>
      <c r="I62" s="49">
        <f>select!C86</f>
        <v>0</v>
      </c>
      <c r="J62" s="50" t="str">
        <f ca="1">select!F86</f>
        <v/>
      </c>
      <c r="K62" s="49">
        <f>select!D86</f>
        <v>0</v>
      </c>
      <c r="Q62" s="52" t="s">
        <v>2114</v>
      </c>
      <c r="R62" s="49" t="str">
        <f t="shared" si="11"/>
        <v>カテゴリー</v>
      </c>
      <c r="S62" s="52" t="s">
        <v>2107</v>
      </c>
      <c r="T62" s="52" t="str">
        <f t="shared" si="13"/>
        <v/>
      </c>
      <c r="U62" s="52" t="s">
        <v>2106</v>
      </c>
      <c r="V62" s="49" t="str">
        <f t="shared" si="12"/>
        <v>名称</v>
      </c>
      <c r="W62" s="52" t="s">
        <v>2107</v>
      </c>
      <c r="X62" s="49">
        <f t="shared" si="14"/>
        <v>0</v>
      </c>
      <c r="Y62" s="52" t="s">
        <v>2106</v>
      </c>
      <c r="Z62" s="49" t="str">
        <f t="shared" si="15"/>
        <v>コード</v>
      </c>
      <c r="AA62" s="52" t="s">
        <v>2107</v>
      </c>
      <c r="AB62" s="49" t="str">
        <f t="shared" ca="1" si="16"/>
        <v/>
      </c>
      <c r="AC62" s="52" t="s">
        <v>2106</v>
      </c>
      <c r="AD62" s="49" t="s">
        <v>2098</v>
      </c>
      <c r="AE62" s="52" t="s">
        <v>2108</v>
      </c>
      <c r="AF62" s="52">
        <f t="shared" si="17"/>
        <v>0</v>
      </c>
      <c r="AG62" s="52" t="s">
        <v>2115</v>
      </c>
      <c r="AH62" s="52"/>
      <c r="AI62" s="49" t="str">
        <f t="shared" ca="1" si="18"/>
        <v>{"カテゴリー":"","名称":"0","コード":"","値":0},</v>
      </c>
    </row>
    <row r="63" spans="1:35" ht="18.600000000000001" customHeight="1" thickBot="1">
      <c r="A63" s="61"/>
      <c r="B63" s="63" t="s">
        <v>114</v>
      </c>
      <c r="C63" s="64" t="s">
        <v>2121</v>
      </c>
      <c r="D63" s="64" t="s">
        <v>34</v>
      </c>
      <c r="E63" s="63" t="s">
        <v>2098</v>
      </c>
      <c r="H63" s="50" t="str">
        <f>IFERROR(VLOOKUP(select!E87,lang!A$208:B$217,2,0),"")</f>
        <v/>
      </c>
      <c r="I63" s="49">
        <f>select!C87</f>
        <v>0</v>
      </c>
      <c r="J63" s="50" t="str">
        <f ca="1">select!F87</f>
        <v/>
      </c>
      <c r="K63" s="49">
        <f>select!D87</f>
        <v>0</v>
      </c>
      <c r="Q63" s="52" t="s">
        <v>2114</v>
      </c>
      <c r="R63" s="49" t="str">
        <f t="shared" si="11"/>
        <v>カテゴリー</v>
      </c>
      <c r="S63" s="52" t="s">
        <v>2107</v>
      </c>
      <c r="T63" s="52" t="str">
        <f t="shared" si="13"/>
        <v/>
      </c>
      <c r="U63" s="52" t="s">
        <v>2106</v>
      </c>
      <c r="V63" s="49" t="str">
        <f t="shared" si="12"/>
        <v>名称</v>
      </c>
      <c r="W63" s="52" t="s">
        <v>2107</v>
      </c>
      <c r="X63" s="49">
        <f t="shared" si="14"/>
        <v>0</v>
      </c>
      <c r="Y63" s="52" t="s">
        <v>2106</v>
      </c>
      <c r="Z63" s="49" t="str">
        <f t="shared" si="15"/>
        <v>コード</v>
      </c>
      <c r="AA63" s="52" t="s">
        <v>2107</v>
      </c>
      <c r="AB63" s="49" t="str">
        <f t="shared" ca="1" si="16"/>
        <v/>
      </c>
      <c r="AC63" s="52" t="s">
        <v>2106</v>
      </c>
      <c r="AD63" s="49" t="s">
        <v>2098</v>
      </c>
      <c r="AE63" s="52" t="s">
        <v>2108</v>
      </c>
      <c r="AF63" s="52">
        <f t="shared" si="17"/>
        <v>0</v>
      </c>
      <c r="AG63" s="52" t="s">
        <v>2115</v>
      </c>
      <c r="AH63" s="52"/>
      <c r="AI63" s="49" t="str">
        <f t="shared" ca="1" si="18"/>
        <v>{"カテゴリー":"","名称":"0","コード":"","値":0},</v>
      </c>
    </row>
    <row r="64" spans="1:35" ht="18.600000000000001" customHeight="1" thickBot="1">
      <c r="A64" s="61"/>
      <c r="B64" s="63" t="s">
        <v>114</v>
      </c>
      <c r="C64" s="64" t="s">
        <v>2121</v>
      </c>
      <c r="D64" s="64" t="s">
        <v>34</v>
      </c>
      <c r="E64" s="63" t="s">
        <v>2098</v>
      </c>
      <c r="H64" s="50" t="str">
        <f>IFERROR(VLOOKUP(select!E88,lang!A$208:B$217,2,0),"")</f>
        <v/>
      </c>
      <c r="I64" s="49">
        <f>select!C88</f>
        <v>0</v>
      </c>
      <c r="J64" s="50" t="str">
        <f ca="1">select!F88</f>
        <v/>
      </c>
      <c r="K64" s="49">
        <f>select!D88</f>
        <v>0</v>
      </c>
      <c r="Q64" s="52" t="s">
        <v>2114</v>
      </c>
      <c r="R64" s="49" t="str">
        <f t="shared" si="11"/>
        <v>カテゴリー</v>
      </c>
      <c r="S64" s="52" t="s">
        <v>2107</v>
      </c>
      <c r="T64" s="52" t="str">
        <f t="shared" si="13"/>
        <v/>
      </c>
      <c r="U64" s="52" t="s">
        <v>2106</v>
      </c>
      <c r="V64" s="49" t="str">
        <f t="shared" si="12"/>
        <v>名称</v>
      </c>
      <c r="W64" s="52" t="s">
        <v>2107</v>
      </c>
      <c r="X64" s="49">
        <f t="shared" si="14"/>
        <v>0</v>
      </c>
      <c r="Y64" s="52" t="s">
        <v>2106</v>
      </c>
      <c r="Z64" s="49" t="str">
        <f t="shared" si="15"/>
        <v>コード</v>
      </c>
      <c r="AA64" s="52" t="s">
        <v>2107</v>
      </c>
      <c r="AB64" s="49" t="str">
        <f t="shared" ca="1" si="16"/>
        <v/>
      </c>
      <c r="AC64" s="52" t="s">
        <v>2106</v>
      </c>
      <c r="AD64" s="49" t="s">
        <v>2098</v>
      </c>
      <c r="AE64" s="52" t="s">
        <v>2108</v>
      </c>
      <c r="AF64" s="52">
        <f t="shared" si="17"/>
        <v>0</v>
      </c>
      <c r="AG64" s="52" t="s">
        <v>2115</v>
      </c>
      <c r="AH64" s="52"/>
      <c r="AI64" s="49" t="str">
        <f t="shared" ca="1" si="18"/>
        <v>{"カテゴリー":"","名称":"0","コード":"","値":0},</v>
      </c>
    </row>
    <row r="65" spans="1:35" ht="18.600000000000001" customHeight="1" thickBot="1">
      <c r="A65" s="61"/>
      <c r="B65" s="63" t="s">
        <v>114</v>
      </c>
      <c r="C65" s="64" t="s">
        <v>2121</v>
      </c>
      <c r="D65" s="64" t="s">
        <v>34</v>
      </c>
      <c r="E65" s="63" t="s">
        <v>2098</v>
      </c>
      <c r="H65" s="50" t="str">
        <f>IFERROR(VLOOKUP(select!E89,lang!A$208:B$217,2,0),"")</f>
        <v/>
      </c>
      <c r="I65" s="49">
        <f>select!C89</f>
        <v>0</v>
      </c>
      <c r="J65" s="50" t="str">
        <f ca="1">select!F89</f>
        <v/>
      </c>
      <c r="K65" s="49">
        <f>select!D89</f>
        <v>0</v>
      </c>
      <c r="Q65" s="52" t="s">
        <v>2114</v>
      </c>
      <c r="R65" s="49" t="str">
        <f t="shared" si="11"/>
        <v>カテゴリー</v>
      </c>
      <c r="S65" s="52" t="s">
        <v>2107</v>
      </c>
      <c r="T65" s="52" t="str">
        <f t="shared" si="13"/>
        <v/>
      </c>
      <c r="U65" s="52" t="s">
        <v>2106</v>
      </c>
      <c r="V65" s="49" t="str">
        <f t="shared" si="12"/>
        <v>名称</v>
      </c>
      <c r="W65" s="52" t="s">
        <v>2107</v>
      </c>
      <c r="X65" s="49">
        <f t="shared" si="14"/>
        <v>0</v>
      </c>
      <c r="Y65" s="52" t="s">
        <v>2106</v>
      </c>
      <c r="Z65" s="49" t="str">
        <f t="shared" si="15"/>
        <v>コード</v>
      </c>
      <c r="AA65" s="52" t="s">
        <v>2107</v>
      </c>
      <c r="AB65" s="49" t="str">
        <f t="shared" ca="1" si="16"/>
        <v/>
      </c>
      <c r="AC65" s="52" t="s">
        <v>2106</v>
      </c>
      <c r="AD65" s="49" t="s">
        <v>2098</v>
      </c>
      <c r="AE65" s="52" t="s">
        <v>2108</v>
      </c>
      <c r="AF65" s="52">
        <f t="shared" si="17"/>
        <v>0</v>
      </c>
      <c r="AG65" s="52" t="s">
        <v>2115</v>
      </c>
      <c r="AH65" s="52"/>
      <c r="AI65" s="49" t="str">
        <f t="shared" ca="1" si="18"/>
        <v>{"カテゴリー":"","名称":"0","コード":"","値":0},</v>
      </c>
    </row>
    <row r="66" spans="1:35" ht="18.600000000000001" customHeight="1" thickBot="1">
      <c r="A66" s="61"/>
      <c r="B66" s="63" t="s">
        <v>114</v>
      </c>
      <c r="C66" s="64" t="s">
        <v>2121</v>
      </c>
      <c r="D66" s="64" t="s">
        <v>34</v>
      </c>
      <c r="E66" s="63" t="s">
        <v>2098</v>
      </c>
      <c r="H66" s="50" t="str">
        <f>IFERROR(VLOOKUP(select!E90,lang!A$208:B$217,2,0),"")</f>
        <v/>
      </c>
      <c r="I66" s="49">
        <f>select!C90</f>
        <v>0</v>
      </c>
      <c r="J66" s="50">
        <f>select!F90</f>
        <v>0</v>
      </c>
      <c r="K66" s="49">
        <f>select!D90</f>
        <v>0</v>
      </c>
      <c r="Q66" s="52" t="s">
        <v>2114</v>
      </c>
      <c r="R66" s="49" t="str">
        <f t="shared" ref="R66:R97" si="19">B66</f>
        <v>カテゴリー</v>
      </c>
      <c r="S66" s="52" t="s">
        <v>2107</v>
      </c>
      <c r="T66" s="52" t="str">
        <f t="shared" si="13"/>
        <v/>
      </c>
      <c r="U66" s="52" t="s">
        <v>2106</v>
      </c>
      <c r="V66" s="49" t="str">
        <f t="shared" si="12"/>
        <v>名称</v>
      </c>
      <c r="W66" s="52" t="s">
        <v>2107</v>
      </c>
      <c r="X66" s="49">
        <f t="shared" si="14"/>
        <v>0</v>
      </c>
      <c r="Y66" s="52" t="s">
        <v>2106</v>
      </c>
      <c r="Z66" s="49" t="str">
        <f t="shared" si="15"/>
        <v>コード</v>
      </c>
      <c r="AA66" s="52" t="s">
        <v>2107</v>
      </c>
      <c r="AB66" s="49">
        <f t="shared" si="16"/>
        <v>0</v>
      </c>
      <c r="AC66" s="52" t="s">
        <v>2106</v>
      </c>
      <c r="AD66" s="49" t="s">
        <v>2098</v>
      </c>
      <c r="AE66" s="52" t="s">
        <v>2108</v>
      </c>
      <c r="AF66" s="52">
        <f t="shared" si="17"/>
        <v>0</v>
      </c>
      <c r="AG66" s="52" t="s">
        <v>2116</v>
      </c>
      <c r="AH66" s="52"/>
      <c r="AI66" s="49" t="str">
        <f t="shared" si="18"/>
        <v>{"カテゴリー":"","名称":"0","コード":"0","値":0}],</v>
      </c>
    </row>
    <row r="67" spans="1:35" ht="18.600000000000001" customHeight="1" thickBot="1">
      <c r="A67" s="49" t="s">
        <v>2122</v>
      </c>
      <c r="B67" s="64" t="s">
        <v>2123</v>
      </c>
      <c r="C67" s="64"/>
      <c r="D67" s="65"/>
      <c r="E67" s="65"/>
      <c r="I67" s="49" t="str">
        <f t="shared" ref="I67:I72" si="20">B67</f>
        <v>重量</v>
      </c>
      <c r="J67" s="49">
        <f>select!J92</f>
        <v>5</v>
      </c>
      <c r="M67" s="52" t="s">
        <v>2104</v>
      </c>
      <c r="N67" s="52" t="str">
        <f>A67</f>
        <v>SC3U</v>
      </c>
      <c r="O67" s="52" t="s">
        <v>2124</v>
      </c>
      <c r="P67" s="52"/>
      <c r="Q67" s="52" t="s">
        <v>2104</v>
      </c>
      <c r="R67" s="49" t="str">
        <f t="shared" si="19"/>
        <v>重量</v>
      </c>
      <c r="S67" s="52" t="s">
        <v>2108</v>
      </c>
      <c r="T67" s="49">
        <f>J67</f>
        <v>5</v>
      </c>
      <c r="U67" s="52" t="s">
        <v>2109</v>
      </c>
      <c r="AI67" s="49" t="str">
        <f t="shared" ref="AI67:AI98" si="21">M67&amp;N67&amp;O67&amp;P67&amp;Q67&amp;R67&amp;S67&amp;T67&amp;U67&amp;V67&amp;W67&amp;X67&amp;Y67&amp;Z67&amp;AA67&amp;AB67&amp;AC67</f>
        <v>"SC3U":{"重量":5,</v>
      </c>
    </row>
    <row r="68" spans="1:35" ht="18.600000000000001" customHeight="1" thickBot="1">
      <c r="B68" s="66" t="s">
        <v>93</v>
      </c>
      <c r="D68" s="67"/>
      <c r="E68" s="67"/>
      <c r="F68" s="68"/>
      <c r="I68" s="49" t="str">
        <f t="shared" si="20"/>
        <v>寿命(年)</v>
      </c>
      <c r="J68" s="49">
        <f>select!H96</f>
        <v>5</v>
      </c>
      <c r="Q68" s="52" t="s">
        <v>2104</v>
      </c>
      <c r="R68" s="49" t="str">
        <f t="shared" si="19"/>
        <v>寿命(年)</v>
      </c>
      <c r="S68" s="52" t="s">
        <v>2108</v>
      </c>
      <c r="T68" s="49">
        <f>J68</f>
        <v>5</v>
      </c>
      <c r="U68" s="52" t="s">
        <v>2109</v>
      </c>
      <c r="AI68" s="49" t="str">
        <f t="shared" si="21"/>
        <v>"寿命(年)":5,</v>
      </c>
    </row>
    <row r="69" spans="1:35" ht="18.600000000000001" customHeight="1" thickBot="1">
      <c r="B69" s="64" t="s">
        <v>95</v>
      </c>
      <c r="D69" s="65"/>
      <c r="E69" s="65"/>
      <c r="F69" s="68"/>
      <c r="I69" s="49" t="str">
        <f t="shared" si="20"/>
        <v>稼働率(%)</v>
      </c>
      <c r="J69" s="49">
        <f>select!H97</f>
        <v>80</v>
      </c>
      <c r="Q69" s="52" t="s">
        <v>2104</v>
      </c>
      <c r="R69" s="49" t="str">
        <f t="shared" si="19"/>
        <v>稼働率(%)</v>
      </c>
      <c r="S69" s="52" t="s">
        <v>2108</v>
      </c>
      <c r="T69" s="49">
        <f>J69</f>
        <v>80</v>
      </c>
      <c r="U69" s="52" t="s">
        <v>2109</v>
      </c>
      <c r="AI69" s="49" t="str">
        <f t="shared" si="21"/>
        <v>"稼働率(%)":80,</v>
      </c>
    </row>
    <row r="70" spans="1:35" ht="18.600000000000001" customHeight="1" thickBot="1">
      <c r="B70" s="66" t="s">
        <v>96</v>
      </c>
      <c r="D70" s="67"/>
      <c r="E70" s="67"/>
      <c r="F70" s="68"/>
      <c r="I70" s="49" t="str">
        <f t="shared" si="20"/>
        <v>稼働電力kw</v>
      </c>
      <c r="J70" s="49">
        <f>select!H98</f>
        <v>4</v>
      </c>
      <c r="Q70" s="52" t="s">
        <v>2104</v>
      </c>
      <c r="R70" s="49" t="str">
        <f t="shared" si="19"/>
        <v>稼働電力kw</v>
      </c>
      <c r="S70" s="52" t="s">
        <v>2108</v>
      </c>
      <c r="T70" s="49">
        <f>J70</f>
        <v>4</v>
      </c>
      <c r="U70" s="52" t="s">
        <v>2109</v>
      </c>
      <c r="AI70" s="49" t="str">
        <f t="shared" si="21"/>
        <v>"稼働電力kw":4,</v>
      </c>
    </row>
    <row r="71" spans="1:35" ht="27.6" customHeight="1" thickBot="1">
      <c r="B71" s="64" t="s">
        <v>98</v>
      </c>
      <c r="D71" s="65"/>
      <c r="E71" s="65"/>
      <c r="F71" s="68"/>
      <c r="I71" s="49" t="str">
        <f t="shared" si="20"/>
        <v>燃料消費(L/h)</v>
      </c>
      <c r="J71" s="49">
        <f>select!H99</f>
        <v>0.3</v>
      </c>
      <c r="Q71" s="52" t="s">
        <v>2104</v>
      </c>
      <c r="R71" s="49" t="str">
        <f t="shared" si="19"/>
        <v>燃料消費(L/h)</v>
      </c>
      <c r="S71" s="52" t="s">
        <v>2108</v>
      </c>
      <c r="T71" s="49">
        <f>J71</f>
        <v>0.3</v>
      </c>
      <c r="U71" s="52" t="s">
        <v>2109</v>
      </c>
      <c r="AI71" s="49" t="str">
        <f t="shared" si="21"/>
        <v>"燃料消費(L/h)":0.3,</v>
      </c>
    </row>
    <row r="72" spans="1:35" ht="18.600000000000001" customHeight="1" thickBot="1">
      <c r="B72" s="69" t="s">
        <v>105</v>
      </c>
      <c r="C72" s="70" t="s">
        <v>2125</v>
      </c>
      <c r="D72" s="71" t="s">
        <v>2126</v>
      </c>
      <c r="E72" s="66"/>
      <c r="F72" s="68"/>
      <c r="I72" s="49" t="str">
        <f t="shared" si="20"/>
        <v>フランチャイズ</v>
      </c>
      <c r="J72" s="49">
        <f>select!C106</f>
        <v>0</v>
      </c>
      <c r="K72" s="50" t="str">
        <f>IFERROR(VLOOKUP(select!C107,lang!A$218:B$220,2,0),"")</f>
        <v>フランチャイズなし</v>
      </c>
      <c r="Q72" s="52" t="s">
        <v>2104</v>
      </c>
      <c r="R72" s="49" t="str">
        <f t="shared" si="19"/>
        <v>フランチャイズ</v>
      </c>
      <c r="S72" s="52" t="s">
        <v>2127</v>
      </c>
      <c r="T72" s="49" t="str">
        <f>C72</f>
        <v>排出</v>
      </c>
      <c r="U72" s="52" t="s">
        <v>2108</v>
      </c>
      <c r="V72" s="49">
        <f>J72</f>
        <v>0</v>
      </c>
      <c r="W72" s="52" t="s">
        <v>2128</v>
      </c>
      <c r="X72" s="49" t="str">
        <f>D72</f>
        <v>理由</v>
      </c>
      <c r="Y72" s="52" t="s">
        <v>2107</v>
      </c>
      <c r="Z72" s="49" t="str">
        <f>K72</f>
        <v>フランチャイズなし</v>
      </c>
      <c r="AA72" s="52" t="s">
        <v>2129</v>
      </c>
      <c r="AI72" s="49" t="str">
        <f t="shared" si="21"/>
        <v>"フランチャイズ":{"排出":0,"理由":"フランチャイズなし"}},</v>
      </c>
    </row>
    <row r="73" spans="1:35" ht="18.600000000000001" customHeight="1" thickBot="1">
      <c r="A73" s="64" t="s">
        <v>86</v>
      </c>
      <c r="B73" s="63" t="s">
        <v>2130</v>
      </c>
      <c r="C73" s="63" t="s">
        <v>2131</v>
      </c>
      <c r="E73" s="64"/>
      <c r="F73" s="72"/>
      <c r="G73" s="49" t="str">
        <f>A73</f>
        <v>構成</v>
      </c>
      <c r="I73" s="50" t="str">
        <f>IFERROR(VLOOKUP(select!I94,lang!A$36:B$50,2,0),"")</f>
        <v>繊維</v>
      </c>
      <c r="J73" s="49">
        <f>select!J94</f>
        <v>0</v>
      </c>
      <c r="M73" s="52" t="s">
        <v>2104</v>
      </c>
      <c r="N73" s="52" t="str">
        <f>A73</f>
        <v>構成</v>
      </c>
      <c r="O73" s="52" t="s">
        <v>2113</v>
      </c>
      <c r="P73" s="52"/>
      <c r="Q73" s="52" t="s">
        <v>2114</v>
      </c>
      <c r="R73" s="49" t="str">
        <f t="shared" si="19"/>
        <v>構成物</v>
      </c>
      <c r="S73" s="52" t="s">
        <v>2107</v>
      </c>
      <c r="T73" s="49" t="str">
        <f t="shared" ref="T73:T104" si="22">I73</f>
        <v>繊維</v>
      </c>
      <c r="U73" s="52" t="s">
        <v>2106</v>
      </c>
      <c r="V73" s="49" t="str">
        <f t="shared" ref="V73:V104" si="23">C73</f>
        <v>重量%</v>
      </c>
      <c r="W73" s="52" t="s">
        <v>2108</v>
      </c>
      <c r="X73" s="49">
        <f t="shared" ref="X73:X104" si="24">J73</f>
        <v>0</v>
      </c>
      <c r="Y73" s="52" t="s">
        <v>2115</v>
      </c>
      <c r="AI73" s="49" t="str">
        <f t="shared" si="21"/>
        <v>"構成":[{"構成物":"繊維","重量%":0},</v>
      </c>
    </row>
    <row r="74" spans="1:35" ht="18.600000000000001" customHeight="1" thickBot="1">
      <c r="A74" s="64"/>
      <c r="B74" s="63" t="s">
        <v>2130</v>
      </c>
      <c r="C74" s="63" t="s">
        <v>2131</v>
      </c>
      <c r="E74" s="64"/>
      <c r="F74" s="72"/>
      <c r="I74" s="50" t="str">
        <f>IFERROR(VLOOKUP(select!I95,lang!A$36:B$50,2,0),"")</f>
        <v>木材</v>
      </c>
      <c r="J74" s="49">
        <f>select!J95</f>
        <v>0</v>
      </c>
      <c r="Q74" s="52" t="s">
        <v>2114</v>
      </c>
      <c r="R74" s="49" t="str">
        <f t="shared" si="19"/>
        <v>構成物</v>
      </c>
      <c r="S74" s="52" t="s">
        <v>2107</v>
      </c>
      <c r="T74" s="49" t="str">
        <f t="shared" si="22"/>
        <v>木材</v>
      </c>
      <c r="U74" s="52" t="s">
        <v>2106</v>
      </c>
      <c r="V74" s="49" t="str">
        <f t="shared" si="23"/>
        <v>重量%</v>
      </c>
      <c r="W74" s="52" t="s">
        <v>2108</v>
      </c>
      <c r="X74" s="49">
        <f t="shared" si="24"/>
        <v>0</v>
      </c>
      <c r="Y74" s="52" t="s">
        <v>2115</v>
      </c>
      <c r="AI74" s="49" t="str">
        <f t="shared" si="21"/>
        <v>{"構成物":"木材","重量%":0},</v>
      </c>
    </row>
    <row r="75" spans="1:35" ht="18.600000000000001" customHeight="1" thickBot="1">
      <c r="A75" s="64"/>
      <c r="B75" s="63" t="s">
        <v>2130</v>
      </c>
      <c r="C75" s="63" t="s">
        <v>2131</v>
      </c>
      <c r="E75" s="64"/>
      <c r="F75" s="72"/>
      <c r="I75" s="50" t="str">
        <f>IFERROR(VLOOKUP(select!I96,lang!A$36:B$50,2,0),"")</f>
        <v>パルプ・紙</v>
      </c>
      <c r="J75" s="49">
        <f>select!J96</f>
        <v>0</v>
      </c>
      <c r="Q75" s="52" t="s">
        <v>2114</v>
      </c>
      <c r="R75" s="49" t="str">
        <f t="shared" si="19"/>
        <v>構成物</v>
      </c>
      <c r="S75" s="52" t="s">
        <v>2107</v>
      </c>
      <c r="T75" s="49" t="str">
        <f t="shared" si="22"/>
        <v>パルプ・紙</v>
      </c>
      <c r="U75" s="52" t="s">
        <v>2106</v>
      </c>
      <c r="V75" s="49" t="str">
        <f t="shared" si="23"/>
        <v>重量%</v>
      </c>
      <c r="W75" s="52" t="s">
        <v>2108</v>
      </c>
      <c r="X75" s="49">
        <f t="shared" si="24"/>
        <v>0</v>
      </c>
      <c r="Y75" s="52" t="s">
        <v>2115</v>
      </c>
      <c r="AI75" s="49" t="str">
        <f t="shared" si="21"/>
        <v>{"構成物":"パルプ・紙","重量%":0},</v>
      </c>
    </row>
    <row r="76" spans="1:35" ht="18.600000000000001" customHeight="1" thickBot="1">
      <c r="A76" s="64"/>
      <c r="B76" s="63" t="s">
        <v>2130</v>
      </c>
      <c r="C76" s="63" t="s">
        <v>2131</v>
      </c>
      <c r="E76" s="64"/>
      <c r="F76" s="72"/>
      <c r="I76" s="50" t="str">
        <f>IFERROR(VLOOKUP(select!I97,lang!A$36:B$50,2,0),"")</f>
        <v>化学製品</v>
      </c>
      <c r="J76" s="49">
        <f>select!J97</f>
        <v>0</v>
      </c>
      <c r="Q76" s="52" t="s">
        <v>2114</v>
      </c>
      <c r="R76" s="49" t="str">
        <f t="shared" si="19"/>
        <v>構成物</v>
      </c>
      <c r="S76" s="52" t="s">
        <v>2107</v>
      </c>
      <c r="T76" s="49" t="str">
        <f t="shared" si="22"/>
        <v>化学製品</v>
      </c>
      <c r="U76" s="52" t="s">
        <v>2106</v>
      </c>
      <c r="V76" s="49" t="str">
        <f t="shared" si="23"/>
        <v>重量%</v>
      </c>
      <c r="W76" s="52" t="s">
        <v>2108</v>
      </c>
      <c r="X76" s="49">
        <f t="shared" si="24"/>
        <v>0</v>
      </c>
      <c r="Y76" s="52" t="s">
        <v>2115</v>
      </c>
      <c r="AI76" s="49" t="str">
        <f t="shared" si="21"/>
        <v>{"構成物":"化学製品","重量%":0},</v>
      </c>
    </row>
    <row r="77" spans="1:35" ht="18.600000000000001" customHeight="1" thickBot="1">
      <c r="A77" s="64"/>
      <c r="B77" s="63" t="s">
        <v>2130</v>
      </c>
      <c r="C77" s="63" t="s">
        <v>2131</v>
      </c>
      <c r="E77" s="64"/>
      <c r="F77" s="72"/>
      <c r="I77" s="50" t="str">
        <f>IFERROR(VLOOKUP(select!I98,lang!A$36:B$50,2,0),"")</f>
        <v>プラスチック</v>
      </c>
      <c r="J77" s="49">
        <f>select!J98</f>
        <v>30</v>
      </c>
      <c r="Q77" s="52" t="s">
        <v>2114</v>
      </c>
      <c r="R77" s="49" t="str">
        <f t="shared" si="19"/>
        <v>構成物</v>
      </c>
      <c r="S77" s="52" t="s">
        <v>2107</v>
      </c>
      <c r="T77" s="49" t="str">
        <f t="shared" si="22"/>
        <v>プラスチック</v>
      </c>
      <c r="U77" s="52" t="s">
        <v>2106</v>
      </c>
      <c r="V77" s="49" t="str">
        <f t="shared" si="23"/>
        <v>重量%</v>
      </c>
      <c r="W77" s="52" t="s">
        <v>2108</v>
      </c>
      <c r="X77" s="49">
        <f t="shared" si="24"/>
        <v>30</v>
      </c>
      <c r="Y77" s="52" t="s">
        <v>2115</v>
      </c>
      <c r="AI77" s="49" t="str">
        <f t="shared" si="21"/>
        <v>{"構成物":"プラスチック","重量%":30},</v>
      </c>
    </row>
    <row r="78" spans="1:35" ht="18.600000000000001" customHeight="1" thickBot="1">
      <c r="A78" s="64"/>
      <c r="B78" s="63" t="s">
        <v>2130</v>
      </c>
      <c r="C78" s="63" t="s">
        <v>2131</v>
      </c>
      <c r="E78" s="64"/>
      <c r="F78" s="72"/>
      <c r="I78" s="50" t="str">
        <f>IFERROR(VLOOKUP(select!I99,lang!A$36:B$50,2,0),"")</f>
        <v>ゴム</v>
      </c>
      <c r="J78" s="49">
        <f>select!J99</f>
        <v>0</v>
      </c>
      <c r="Q78" s="52" t="s">
        <v>2114</v>
      </c>
      <c r="R78" s="49" t="str">
        <f t="shared" si="19"/>
        <v>構成物</v>
      </c>
      <c r="S78" s="52" t="s">
        <v>2107</v>
      </c>
      <c r="T78" s="49" t="str">
        <f t="shared" si="22"/>
        <v>ゴム</v>
      </c>
      <c r="U78" s="52" t="s">
        <v>2106</v>
      </c>
      <c r="V78" s="49" t="str">
        <f t="shared" si="23"/>
        <v>重量%</v>
      </c>
      <c r="W78" s="52" t="s">
        <v>2108</v>
      </c>
      <c r="X78" s="49">
        <f t="shared" si="24"/>
        <v>0</v>
      </c>
      <c r="Y78" s="52" t="s">
        <v>2115</v>
      </c>
      <c r="AI78" s="49" t="str">
        <f t="shared" si="21"/>
        <v>{"構成物":"ゴム","重量%":0},</v>
      </c>
    </row>
    <row r="79" spans="1:35" ht="18.600000000000001" customHeight="1" thickBot="1">
      <c r="A79" s="64"/>
      <c r="B79" s="63" t="s">
        <v>2130</v>
      </c>
      <c r="C79" s="63" t="s">
        <v>2131</v>
      </c>
      <c r="E79" s="64"/>
      <c r="F79" s="72"/>
      <c r="I79" s="50" t="str">
        <f>IFERROR(VLOOKUP(select!I100,lang!A$36:B$50,2,0),"")</f>
        <v>革</v>
      </c>
      <c r="J79" s="49">
        <f>select!J100</f>
        <v>0</v>
      </c>
      <c r="Q79" s="52" t="s">
        <v>2114</v>
      </c>
      <c r="R79" s="49" t="str">
        <f t="shared" si="19"/>
        <v>構成物</v>
      </c>
      <c r="S79" s="52" t="s">
        <v>2107</v>
      </c>
      <c r="T79" s="49" t="str">
        <f t="shared" si="22"/>
        <v>革</v>
      </c>
      <c r="U79" s="52" t="s">
        <v>2106</v>
      </c>
      <c r="V79" s="49" t="str">
        <f t="shared" si="23"/>
        <v>重量%</v>
      </c>
      <c r="W79" s="52" t="s">
        <v>2108</v>
      </c>
      <c r="X79" s="49">
        <f t="shared" si="24"/>
        <v>0</v>
      </c>
      <c r="Y79" s="52" t="s">
        <v>2115</v>
      </c>
      <c r="AI79" s="49" t="str">
        <f t="shared" si="21"/>
        <v>{"構成物":"革","重量%":0},</v>
      </c>
    </row>
    <row r="80" spans="1:35" ht="18.600000000000001" customHeight="1" thickBot="1">
      <c r="A80" s="64"/>
      <c r="B80" s="63" t="s">
        <v>2130</v>
      </c>
      <c r="C80" s="63" t="s">
        <v>2131</v>
      </c>
      <c r="E80" s="64"/>
      <c r="F80" s="72"/>
      <c r="I80" s="50" t="str">
        <f>IFERROR(VLOOKUP(select!I101,lang!A$36:B$50,2,0),"")</f>
        <v>ガラス</v>
      </c>
      <c r="J80" s="49">
        <f>select!J101</f>
        <v>5</v>
      </c>
      <c r="Q80" s="52" t="s">
        <v>2114</v>
      </c>
      <c r="R80" s="49" t="str">
        <f t="shared" si="19"/>
        <v>構成物</v>
      </c>
      <c r="S80" s="52" t="s">
        <v>2107</v>
      </c>
      <c r="T80" s="49" t="str">
        <f t="shared" si="22"/>
        <v>ガラス</v>
      </c>
      <c r="U80" s="52" t="s">
        <v>2106</v>
      </c>
      <c r="V80" s="49" t="str">
        <f t="shared" si="23"/>
        <v>重量%</v>
      </c>
      <c r="W80" s="52" t="s">
        <v>2108</v>
      </c>
      <c r="X80" s="49">
        <f t="shared" si="24"/>
        <v>5</v>
      </c>
      <c r="Y80" s="52" t="s">
        <v>2115</v>
      </c>
      <c r="AI80" s="49" t="str">
        <f t="shared" si="21"/>
        <v>{"構成物":"ガラス","重量%":5},</v>
      </c>
    </row>
    <row r="81" spans="1:35" ht="18.600000000000001" customHeight="1" thickBot="1">
      <c r="A81" s="64"/>
      <c r="B81" s="63" t="s">
        <v>2130</v>
      </c>
      <c r="C81" s="63" t="s">
        <v>2131</v>
      </c>
      <c r="E81" s="64"/>
      <c r="F81" s="72"/>
      <c r="I81" s="50" t="str">
        <f>IFERROR(VLOOKUP(select!I102,lang!A$36:B$50,2,0),"")</f>
        <v>セメント</v>
      </c>
      <c r="J81" s="49">
        <f>select!J102</f>
        <v>0</v>
      </c>
      <c r="Q81" s="52" t="s">
        <v>2114</v>
      </c>
      <c r="R81" s="49" t="str">
        <f t="shared" si="19"/>
        <v>構成物</v>
      </c>
      <c r="S81" s="52" t="s">
        <v>2107</v>
      </c>
      <c r="T81" s="49" t="str">
        <f t="shared" si="22"/>
        <v>セメント</v>
      </c>
      <c r="U81" s="52" t="s">
        <v>2106</v>
      </c>
      <c r="V81" s="49" t="str">
        <f t="shared" si="23"/>
        <v>重量%</v>
      </c>
      <c r="W81" s="52" t="s">
        <v>2108</v>
      </c>
      <c r="X81" s="49">
        <f t="shared" si="24"/>
        <v>0</v>
      </c>
      <c r="Y81" s="52" t="s">
        <v>2115</v>
      </c>
      <c r="AI81" s="49" t="str">
        <f t="shared" si="21"/>
        <v>{"構成物":"セメント","重量%":0},</v>
      </c>
    </row>
    <row r="82" spans="1:35" ht="18.600000000000001" customHeight="1" thickBot="1">
      <c r="A82" s="64"/>
      <c r="B82" s="63" t="s">
        <v>2130</v>
      </c>
      <c r="C82" s="63" t="s">
        <v>2131</v>
      </c>
      <c r="E82" s="64"/>
      <c r="F82" s="72"/>
      <c r="I82" s="50" t="str">
        <f>IFERROR(VLOOKUP(select!I103,lang!A$36:B$50,2,0),"")</f>
        <v>窯業・土石</v>
      </c>
      <c r="J82" s="49">
        <f>select!J103</f>
        <v>0</v>
      </c>
      <c r="Q82" s="52" t="s">
        <v>2114</v>
      </c>
      <c r="R82" s="49" t="str">
        <f t="shared" si="19"/>
        <v>構成物</v>
      </c>
      <c r="S82" s="52" t="s">
        <v>2107</v>
      </c>
      <c r="T82" s="49" t="str">
        <f t="shared" si="22"/>
        <v>窯業・土石</v>
      </c>
      <c r="U82" s="52" t="s">
        <v>2106</v>
      </c>
      <c r="V82" s="49" t="str">
        <f t="shared" si="23"/>
        <v>重量%</v>
      </c>
      <c r="W82" s="52" t="s">
        <v>2108</v>
      </c>
      <c r="X82" s="49">
        <f t="shared" si="24"/>
        <v>0</v>
      </c>
      <c r="Y82" s="52" t="s">
        <v>2115</v>
      </c>
      <c r="AI82" s="49" t="str">
        <f t="shared" si="21"/>
        <v>{"構成物":"窯業・土石","重量%":0},</v>
      </c>
    </row>
    <row r="83" spans="1:35" ht="18.600000000000001" customHeight="1" thickBot="1">
      <c r="A83" s="64"/>
      <c r="B83" s="63" t="s">
        <v>2130</v>
      </c>
      <c r="C83" s="63" t="s">
        <v>2131</v>
      </c>
      <c r="E83" s="64"/>
      <c r="F83" s="72"/>
      <c r="I83" s="50" t="str">
        <f>IFERROR(VLOOKUP(select!I104,lang!A$36:B$50,2,0),"")</f>
        <v>鋼</v>
      </c>
      <c r="J83" s="49">
        <f>select!J104</f>
        <v>50</v>
      </c>
      <c r="Q83" s="52" t="s">
        <v>2114</v>
      </c>
      <c r="R83" s="49" t="str">
        <f t="shared" si="19"/>
        <v>構成物</v>
      </c>
      <c r="S83" s="52" t="s">
        <v>2107</v>
      </c>
      <c r="T83" s="49" t="str">
        <f t="shared" si="22"/>
        <v>鋼</v>
      </c>
      <c r="U83" s="52" t="s">
        <v>2106</v>
      </c>
      <c r="V83" s="49" t="str">
        <f t="shared" si="23"/>
        <v>重量%</v>
      </c>
      <c r="W83" s="52" t="s">
        <v>2108</v>
      </c>
      <c r="X83" s="49">
        <f t="shared" si="24"/>
        <v>50</v>
      </c>
      <c r="Y83" s="52" t="s">
        <v>2115</v>
      </c>
      <c r="AI83" s="49" t="str">
        <f t="shared" si="21"/>
        <v>{"構成物":"鋼","重量%":50},</v>
      </c>
    </row>
    <row r="84" spans="1:35" ht="18.600000000000001" customHeight="1" thickBot="1">
      <c r="A84" s="64"/>
      <c r="B84" s="63" t="s">
        <v>2130</v>
      </c>
      <c r="C84" s="63" t="s">
        <v>2131</v>
      </c>
      <c r="E84" s="64"/>
      <c r="F84" s="72"/>
      <c r="I84" s="50" t="str">
        <f>IFERROR(VLOOKUP(select!I105,lang!A$36:B$50,2,0),"")</f>
        <v>銅</v>
      </c>
      <c r="J84" s="49">
        <f>select!J105</f>
        <v>0</v>
      </c>
      <c r="Q84" s="52" t="s">
        <v>2114</v>
      </c>
      <c r="R84" s="49" t="str">
        <f t="shared" si="19"/>
        <v>構成物</v>
      </c>
      <c r="S84" s="52" t="s">
        <v>2107</v>
      </c>
      <c r="T84" s="49" t="str">
        <f t="shared" si="22"/>
        <v>銅</v>
      </c>
      <c r="U84" s="52" t="s">
        <v>2106</v>
      </c>
      <c r="V84" s="49" t="str">
        <f t="shared" si="23"/>
        <v>重量%</v>
      </c>
      <c r="W84" s="52" t="s">
        <v>2108</v>
      </c>
      <c r="X84" s="49">
        <f t="shared" si="24"/>
        <v>0</v>
      </c>
      <c r="Y84" s="52" t="s">
        <v>2115</v>
      </c>
      <c r="AI84" s="49" t="str">
        <f t="shared" si="21"/>
        <v>{"構成物":"銅","重量%":0},</v>
      </c>
    </row>
    <row r="85" spans="1:35" ht="18.600000000000001" customHeight="1" thickBot="1">
      <c r="A85" s="64"/>
      <c r="B85" s="63" t="s">
        <v>2130</v>
      </c>
      <c r="C85" s="63" t="s">
        <v>2131</v>
      </c>
      <c r="E85" s="64"/>
      <c r="F85" s="72"/>
      <c r="I85" s="50" t="str">
        <f>IFERROR(VLOOKUP(select!I106,lang!A$36:B$50,2,0),"")</f>
        <v>アルミ</v>
      </c>
      <c r="J85" s="49">
        <f>select!J106</f>
        <v>10</v>
      </c>
      <c r="Q85" s="52" t="s">
        <v>2114</v>
      </c>
      <c r="R85" s="49" t="str">
        <f t="shared" si="19"/>
        <v>構成物</v>
      </c>
      <c r="S85" s="52" t="s">
        <v>2107</v>
      </c>
      <c r="T85" s="49" t="str">
        <f t="shared" si="22"/>
        <v>アルミ</v>
      </c>
      <c r="U85" s="52" t="s">
        <v>2106</v>
      </c>
      <c r="V85" s="49" t="str">
        <f t="shared" si="23"/>
        <v>重量%</v>
      </c>
      <c r="W85" s="52" t="s">
        <v>2108</v>
      </c>
      <c r="X85" s="49">
        <f t="shared" si="24"/>
        <v>10</v>
      </c>
      <c r="Y85" s="52" t="s">
        <v>2115</v>
      </c>
      <c r="AI85" s="49" t="str">
        <f t="shared" si="21"/>
        <v>{"構成物":"アルミ","重量%":10},</v>
      </c>
    </row>
    <row r="86" spans="1:35" ht="18.600000000000001" customHeight="1" thickBot="1">
      <c r="A86" s="64"/>
      <c r="B86" s="63" t="s">
        <v>2130</v>
      </c>
      <c r="C86" s="63" t="s">
        <v>2131</v>
      </c>
      <c r="E86" s="64"/>
      <c r="F86" s="72"/>
      <c r="I86" s="50" t="str">
        <f>IFERROR(VLOOKUP(select!I107,lang!A$36:B$50,2,0),"")</f>
        <v>非鉄金属</v>
      </c>
      <c r="J86" s="49">
        <f>select!J107</f>
        <v>0</v>
      </c>
      <c r="Q86" s="52" t="s">
        <v>2114</v>
      </c>
      <c r="R86" s="49" t="str">
        <f t="shared" si="19"/>
        <v>構成物</v>
      </c>
      <c r="S86" s="52" t="s">
        <v>2107</v>
      </c>
      <c r="T86" s="49" t="str">
        <f t="shared" si="22"/>
        <v>非鉄金属</v>
      </c>
      <c r="U86" s="52" t="s">
        <v>2106</v>
      </c>
      <c r="V86" s="49" t="str">
        <f t="shared" si="23"/>
        <v>重量%</v>
      </c>
      <c r="W86" s="52" t="s">
        <v>2108</v>
      </c>
      <c r="X86" s="49">
        <f t="shared" si="24"/>
        <v>0</v>
      </c>
      <c r="Y86" s="52" t="s">
        <v>2115</v>
      </c>
      <c r="AI86" s="49" t="str">
        <f t="shared" si="21"/>
        <v>{"構成物":"非鉄金属","重量%":0},</v>
      </c>
    </row>
    <row r="87" spans="1:35" ht="18.600000000000001" customHeight="1" thickBot="1">
      <c r="A87" s="64"/>
      <c r="B87" s="63" t="s">
        <v>2130</v>
      </c>
      <c r="C87" s="63" t="s">
        <v>2131</v>
      </c>
      <c r="E87" s="64"/>
      <c r="F87" s="72"/>
      <c r="I87" s="50" t="str">
        <f>IFERROR(VLOOKUP(select!I108,lang!A$36:B$50,2,0),"")</f>
        <v>その他</v>
      </c>
      <c r="J87" s="49">
        <f>select!J108</f>
        <v>0</v>
      </c>
      <c r="Q87" s="52" t="s">
        <v>2114</v>
      </c>
      <c r="R87" s="49" t="str">
        <f t="shared" si="19"/>
        <v>構成物</v>
      </c>
      <c r="S87" s="52" t="s">
        <v>2107</v>
      </c>
      <c r="T87" s="49" t="str">
        <f t="shared" si="22"/>
        <v>その他</v>
      </c>
      <c r="U87" s="52" t="s">
        <v>2106</v>
      </c>
      <c r="V87" s="49" t="str">
        <f t="shared" si="23"/>
        <v>重量%</v>
      </c>
      <c r="W87" s="52" t="s">
        <v>2108</v>
      </c>
      <c r="X87" s="49">
        <f t="shared" si="24"/>
        <v>0</v>
      </c>
      <c r="Y87" s="52" t="s">
        <v>2115</v>
      </c>
      <c r="AI87" s="49" t="str">
        <f t="shared" si="21"/>
        <v>{"構成物":"その他","重量%":0},</v>
      </c>
    </row>
    <row r="88" spans="1:35" ht="18.600000000000001" customHeight="1" thickBot="1">
      <c r="A88" s="64"/>
      <c r="B88" s="63" t="s">
        <v>2130</v>
      </c>
      <c r="C88" s="63" t="s">
        <v>2131</v>
      </c>
      <c r="E88" s="64"/>
      <c r="F88" s="72"/>
      <c r="I88" s="50"/>
      <c r="J88" s="49">
        <f>select!J109</f>
        <v>0</v>
      </c>
      <c r="Q88" s="52" t="s">
        <v>2114</v>
      </c>
      <c r="R88" s="49" t="str">
        <f t="shared" si="19"/>
        <v>構成物</v>
      </c>
      <c r="S88" s="52" t="s">
        <v>2107</v>
      </c>
      <c r="T88" s="49">
        <f t="shared" si="22"/>
        <v>0</v>
      </c>
      <c r="U88" s="52" t="s">
        <v>2106</v>
      </c>
      <c r="V88" s="49" t="str">
        <f t="shared" si="23"/>
        <v>重量%</v>
      </c>
      <c r="W88" s="52" t="s">
        <v>2108</v>
      </c>
      <c r="X88" s="49">
        <f t="shared" si="24"/>
        <v>0</v>
      </c>
      <c r="Y88" s="52" t="s">
        <v>2116</v>
      </c>
      <c r="AI88" s="49" t="str">
        <f t="shared" si="21"/>
        <v>{"構成物":"0","重量%":0}],</v>
      </c>
    </row>
    <row r="89" spans="1:35" ht="18.600000000000001" customHeight="1" thickBot="1">
      <c r="A89" s="73" t="s">
        <v>79</v>
      </c>
      <c r="B89" s="64" t="s">
        <v>2100</v>
      </c>
      <c r="C89" s="63" t="s">
        <v>2132</v>
      </c>
      <c r="E89" s="64"/>
      <c r="F89" s="72"/>
      <c r="G89" s="49" t="str">
        <f>A89</f>
        <v>発生廃棄物</v>
      </c>
      <c r="I89" s="50" t="str">
        <f>IFERROR(VLOOKUP(select!C93,lang!A$226:B$243,2,0),"")</f>
        <v/>
      </c>
      <c r="J89" s="49">
        <f>select!D93</f>
        <v>0.3</v>
      </c>
      <c r="M89" s="52" t="s">
        <v>2104</v>
      </c>
      <c r="N89" s="52" t="str">
        <f>A89</f>
        <v>発生廃棄物</v>
      </c>
      <c r="O89" s="52" t="s">
        <v>2113</v>
      </c>
      <c r="P89" s="52"/>
      <c r="Q89" s="52" t="s">
        <v>2114</v>
      </c>
      <c r="R89" s="49" t="str">
        <f t="shared" si="19"/>
        <v>種類</v>
      </c>
      <c r="S89" s="52" t="s">
        <v>2107</v>
      </c>
      <c r="T89" s="49" t="str">
        <f t="shared" si="22"/>
        <v/>
      </c>
      <c r="U89" s="52" t="s">
        <v>2106</v>
      </c>
      <c r="V89" s="49" t="str">
        <f t="shared" si="23"/>
        <v>発生量</v>
      </c>
      <c r="W89" s="52" t="s">
        <v>2108</v>
      </c>
      <c r="X89" s="49">
        <f t="shared" si="24"/>
        <v>0.3</v>
      </c>
      <c r="Y89" s="52" t="s">
        <v>2115</v>
      </c>
      <c r="AI89" s="49" t="str">
        <f t="shared" si="21"/>
        <v>"発生廃棄物":[{"種類":"","発生量":0.3},</v>
      </c>
    </row>
    <row r="90" spans="1:35" ht="18.600000000000001" customHeight="1" thickBot="1">
      <c r="A90" s="74"/>
      <c r="B90" s="64" t="s">
        <v>2100</v>
      </c>
      <c r="C90" s="63" t="s">
        <v>2132</v>
      </c>
      <c r="E90" s="64"/>
      <c r="F90" s="72"/>
      <c r="I90" s="50" t="str">
        <f>IFERROR(VLOOKUP(select!C94,lang!A$226:B$243,2,0),"")</f>
        <v/>
      </c>
      <c r="J90" s="49">
        <f>select!D94</f>
        <v>20</v>
      </c>
      <c r="Q90" s="52" t="s">
        <v>2114</v>
      </c>
      <c r="R90" s="49" t="str">
        <f t="shared" si="19"/>
        <v>種類</v>
      </c>
      <c r="S90" s="52" t="s">
        <v>2107</v>
      </c>
      <c r="T90" s="49" t="str">
        <f t="shared" si="22"/>
        <v/>
      </c>
      <c r="U90" s="52" t="s">
        <v>2106</v>
      </c>
      <c r="V90" s="49" t="str">
        <f t="shared" si="23"/>
        <v>発生量</v>
      </c>
      <c r="W90" s="52" t="s">
        <v>2108</v>
      </c>
      <c r="X90" s="49">
        <f t="shared" si="24"/>
        <v>20</v>
      </c>
      <c r="Y90" s="52" t="s">
        <v>2115</v>
      </c>
      <c r="AI90" s="49" t="str">
        <f t="shared" si="21"/>
        <v>{"種類":"","発生量":20},</v>
      </c>
    </row>
    <row r="91" spans="1:35" ht="18.600000000000001" customHeight="1" thickBot="1">
      <c r="A91" s="74"/>
      <c r="B91" s="64" t="s">
        <v>2100</v>
      </c>
      <c r="C91" s="63" t="s">
        <v>2132</v>
      </c>
      <c r="E91" s="64"/>
      <c r="F91" s="72"/>
      <c r="I91" s="50" t="str">
        <f>IFERROR(VLOOKUP(select!C95,lang!A$226:B$243,2,0),"")</f>
        <v/>
      </c>
      <c r="J91" s="49">
        <f>select!D95</f>
        <v>0.05</v>
      </c>
      <c r="Q91" s="52" t="s">
        <v>2114</v>
      </c>
      <c r="R91" s="49" t="str">
        <f t="shared" si="19"/>
        <v>種類</v>
      </c>
      <c r="S91" s="52" t="s">
        <v>2107</v>
      </c>
      <c r="T91" s="49" t="str">
        <f t="shared" si="22"/>
        <v/>
      </c>
      <c r="U91" s="52" t="s">
        <v>2106</v>
      </c>
      <c r="V91" s="49" t="str">
        <f t="shared" si="23"/>
        <v>発生量</v>
      </c>
      <c r="W91" s="52" t="s">
        <v>2108</v>
      </c>
      <c r="X91" s="49">
        <f t="shared" si="24"/>
        <v>0.05</v>
      </c>
      <c r="Y91" s="52" t="s">
        <v>2115</v>
      </c>
      <c r="AI91" s="49" t="str">
        <f t="shared" si="21"/>
        <v>{"種類":"","発生量":0.05},</v>
      </c>
    </row>
    <row r="92" spans="1:35" ht="18.600000000000001" customHeight="1" thickBot="1">
      <c r="A92" s="74"/>
      <c r="B92" s="64" t="s">
        <v>2100</v>
      </c>
      <c r="C92" s="63" t="s">
        <v>2132</v>
      </c>
      <c r="E92" s="64"/>
      <c r="F92" s="72"/>
      <c r="I92" s="50" t="str">
        <f>IFERROR(VLOOKUP(select!C96,lang!A$226:B$243,2,0),"")</f>
        <v/>
      </c>
      <c r="J92" s="49">
        <f>select!D96</f>
        <v>0</v>
      </c>
      <c r="Q92" s="52" t="s">
        <v>2114</v>
      </c>
      <c r="R92" s="49" t="str">
        <f t="shared" si="19"/>
        <v>種類</v>
      </c>
      <c r="S92" s="52" t="s">
        <v>2107</v>
      </c>
      <c r="T92" s="49" t="str">
        <f t="shared" si="22"/>
        <v/>
      </c>
      <c r="U92" s="52" t="s">
        <v>2106</v>
      </c>
      <c r="V92" s="49" t="str">
        <f t="shared" si="23"/>
        <v>発生量</v>
      </c>
      <c r="W92" s="52" t="s">
        <v>2108</v>
      </c>
      <c r="X92" s="49">
        <f t="shared" si="24"/>
        <v>0</v>
      </c>
      <c r="Y92" s="52" t="s">
        <v>2115</v>
      </c>
      <c r="AI92" s="49" t="str">
        <f t="shared" si="21"/>
        <v>{"種類":"","発生量":0},</v>
      </c>
    </row>
    <row r="93" spans="1:35" ht="18.600000000000001" customHeight="1" thickBot="1">
      <c r="A93" s="74"/>
      <c r="B93" s="64" t="s">
        <v>2100</v>
      </c>
      <c r="C93" s="63" t="s">
        <v>2132</v>
      </c>
      <c r="E93" s="64"/>
      <c r="F93" s="72"/>
      <c r="I93" s="50" t="str">
        <f>IFERROR(VLOOKUP(select!C97,lang!A$226:B$243,2,0),"")</f>
        <v/>
      </c>
      <c r="J93" s="49">
        <f>select!D97</f>
        <v>0</v>
      </c>
      <c r="Q93" s="52" t="s">
        <v>2114</v>
      </c>
      <c r="R93" s="49" t="str">
        <f t="shared" si="19"/>
        <v>種類</v>
      </c>
      <c r="S93" s="52" t="s">
        <v>2107</v>
      </c>
      <c r="T93" s="49" t="str">
        <f t="shared" si="22"/>
        <v/>
      </c>
      <c r="U93" s="52" t="s">
        <v>2106</v>
      </c>
      <c r="V93" s="49" t="str">
        <f t="shared" si="23"/>
        <v>発生量</v>
      </c>
      <c r="W93" s="52" t="s">
        <v>2108</v>
      </c>
      <c r="X93" s="49">
        <f t="shared" si="24"/>
        <v>0</v>
      </c>
      <c r="Y93" s="52" t="s">
        <v>2115</v>
      </c>
      <c r="AI93" s="49" t="str">
        <f t="shared" si="21"/>
        <v>{"種類":"","発生量":0},</v>
      </c>
    </row>
    <row r="94" spans="1:35" ht="18.600000000000001" customHeight="1" thickBot="1">
      <c r="A94" s="74"/>
      <c r="B94" s="64" t="s">
        <v>2100</v>
      </c>
      <c r="C94" s="63" t="s">
        <v>2132</v>
      </c>
      <c r="E94" s="64"/>
      <c r="F94" s="72"/>
      <c r="I94" s="50" t="str">
        <f>IFERROR(VLOOKUP(select!C98,lang!A$226:B$243,2,0),"")</f>
        <v/>
      </c>
      <c r="J94" s="49">
        <f>select!D98</f>
        <v>0</v>
      </c>
      <c r="Q94" s="52" t="s">
        <v>2114</v>
      </c>
      <c r="R94" s="49" t="str">
        <f t="shared" si="19"/>
        <v>種類</v>
      </c>
      <c r="S94" s="52" t="s">
        <v>2107</v>
      </c>
      <c r="T94" s="49" t="str">
        <f t="shared" si="22"/>
        <v/>
      </c>
      <c r="U94" s="52" t="s">
        <v>2106</v>
      </c>
      <c r="V94" s="49" t="str">
        <f t="shared" si="23"/>
        <v>発生量</v>
      </c>
      <c r="W94" s="52" t="s">
        <v>2108</v>
      </c>
      <c r="X94" s="49">
        <f t="shared" si="24"/>
        <v>0</v>
      </c>
      <c r="Y94" s="52" t="s">
        <v>2115</v>
      </c>
      <c r="AI94" s="49" t="str">
        <f t="shared" si="21"/>
        <v>{"種類":"","発生量":0},</v>
      </c>
    </row>
    <row r="95" spans="1:35" ht="18.600000000000001" customHeight="1" thickBot="1">
      <c r="A95" s="74"/>
      <c r="B95" s="64" t="s">
        <v>2100</v>
      </c>
      <c r="C95" s="63" t="s">
        <v>2132</v>
      </c>
      <c r="E95" s="64"/>
      <c r="F95" s="72"/>
      <c r="I95" s="50" t="str">
        <f>IFERROR(VLOOKUP(select!C99,lang!A$226:B$243,2,0),"")</f>
        <v/>
      </c>
      <c r="J95" s="49">
        <f>select!D99</f>
        <v>0</v>
      </c>
      <c r="Q95" s="52" t="s">
        <v>2114</v>
      </c>
      <c r="R95" s="49" t="str">
        <f t="shared" si="19"/>
        <v>種類</v>
      </c>
      <c r="S95" s="52" t="s">
        <v>2107</v>
      </c>
      <c r="T95" s="49" t="str">
        <f t="shared" si="22"/>
        <v/>
      </c>
      <c r="U95" s="52" t="s">
        <v>2106</v>
      </c>
      <c r="V95" s="49" t="str">
        <f t="shared" si="23"/>
        <v>発生量</v>
      </c>
      <c r="W95" s="52" t="s">
        <v>2108</v>
      </c>
      <c r="X95" s="49">
        <f t="shared" si="24"/>
        <v>0</v>
      </c>
      <c r="Y95" s="52" t="s">
        <v>2115</v>
      </c>
      <c r="AI95" s="49" t="str">
        <f t="shared" si="21"/>
        <v>{"種類":"","発生量":0},</v>
      </c>
    </row>
    <row r="96" spans="1:35" ht="18.600000000000001" customHeight="1" thickBot="1">
      <c r="A96" s="74"/>
      <c r="B96" s="64" t="s">
        <v>2100</v>
      </c>
      <c r="C96" s="63" t="s">
        <v>2132</v>
      </c>
      <c r="E96" s="64"/>
      <c r="F96" s="72"/>
      <c r="I96" s="50" t="str">
        <f>IFERROR(VLOOKUP(select!C100,lang!A$226:B$243,2,0),"")</f>
        <v/>
      </c>
      <c r="J96" s="49">
        <f>select!D100</f>
        <v>0</v>
      </c>
      <c r="Q96" s="52" t="s">
        <v>2114</v>
      </c>
      <c r="R96" s="49" t="str">
        <f t="shared" si="19"/>
        <v>種類</v>
      </c>
      <c r="S96" s="52" t="s">
        <v>2107</v>
      </c>
      <c r="T96" s="49" t="str">
        <f t="shared" si="22"/>
        <v/>
      </c>
      <c r="U96" s="52" t="s">
        <v>2106</v>
      </c>
      <c r="V96" s="49" t="str">
        <f t="shared" si="23"/>
        <v>発生量</v>
      </c>
      <c r="W96" s="52" t="s">
        <v>2108</v>
      </c>
      <c r="X96" s="49">
        <f t="shared" si="24"/>
        <v>0</v>
      </c>
      <c r="Y96" s="52" t="s">
        <v>2115</v>
      </c>
      <c r="AI96" s="49" t="str">
        <f t="shared" si="21"/>
        <v>{"種類":"","発生量":0},</v>
      </c>
    </row>
    <row r="97" spans="1:35" ht="18.600000000000001" customHeight="1" thickBot="1">
      <c r="A97" s="74"/>
      <c r="B97" s="64" t="s">
        <v>2100</v>
      </c>
      <c r="C97" s="63" t="s">
        <v>2132</v>
      </c>
      <c r="E97" s="64"/>
      <c r="F97" s="72"/>
      <c r="I97" s="50" t="str">
        <f>IFERROR(VLOOKUP(select!C101,lang!A$226:B$243,2,0),"")</f>
        <v/>
      </c>
      <c r="J97" s="49">
        <f>select!D101</f>
        <v>0</v>
      </c>
      <c r="Q97" s="52" t="s">
        <v>2114</v>
      </c>
      <c r="R97" s="49" t="str">
        <f t="shared" si="19"/>
        <v>種類</v>
      </c>
      <c r="S97" s="52" t="s">
        <v>2107</v>
      </c>
      <c r="T97" s="49" t="str">
        <f t="shared" si="22"/>
        <v/>
      </c>
      <c r="U97" s="52" t="s">
        <v>2106</v>
      </c>
      <c r="V97" s="49" t="str">
        <f t="shared" si="23"/>
        <v>発生量</v>
      </c>
      <c r="W97" s="52" t="s">
        <v>2108</v>
      </c>
      <c r="X97" s="49">
        <f t="shared" si="24"/>
        <v>0</v>
      </c>
      <c r="Y97" s="52" t="s">
        <v>2115</v>
      </c>
      <c r="AI97" s="49" t="str">
        <f t="shared" si="21"/>
        <v>{"種類":"","発生量":0},</v>
      </c>
    </row>
    <row r="98" spans="1:35" ht="18.600000000000001" customHeight="1" thickBot="1">
      <c r="A98" s="74"/>
      <c r="B98" s="64" t="s">
        <v>2100</v>
      </c>
      <c r="C98" s="63" t="s">
        <v>2132</v>
      </c>
      <c r="E98" s="64"/>
      <c r="F98" s="72"/>
      <c r="I98" s="50" t="str">
        <f>IFERROR(VLOOKUP(select!C102,lang!A$226:B$243,2,0),"")</f>
        <v/>
      </c>
      <c r="J98" s="49">
        <f>select!D102</f>
        <v>0</v>
      </c>
      <c r="Q98" s="52" t="s">
        <v>2114</v>
      </c>
      <c r="R98" s="49" t="str">
        <f t="shared" ref="R98:R122" si="25">B98</f>
        <v>種類</v>
      </c>
      <c r="S98" s="52" t="s">
        <v>2107</v>
      </c>
      <c r="T98" s="49" t="str">
        <f t="shared" si="22"/>
        <v/>
      </c>
      <c r="U98" s="52" t="s">
        <v>2106</v>
      </c>
      <c r="V98" s="49" t="str">
        <f t="shared" si="23"/>
        <v>発生量</v>
      </c>
      <c r="W98" s="52" t="s">
        <v>2108</v>
      </c>
      <c r="X98" s="49">
        <f t="shared" si="24"/>
        <v>0</v>
      </c>
      <c r="Y98" s="52" t="s">
        <v>2115</v>
      </c>
      <c r="AI98" s="49" t="str">
        <f t="shared" si="21"/>
        <v>{"種類":"","発生量":0},</v>
      </c>
    </row>
    <row r="99" spans="1:35" ht="18.600000000000001" customHeight="1" thickBot="1">
      <c r="A99" s="74"/>
      <c r="B99" s="64" t="s">
        <v>2100</v>
      </c>
      <c r="C99" s="63" t="s">
        <v>2132</v>
      </c>
      <c r="E99" s="64"/>
      <c r="F99" s="72"/>
      <c r="I99" s="50" t="str">
        <f>IFERROR(VLOOKUP(select!C103,lang!A$226:B$243,2,0),"")</f>
        <v/>
      </c>
      <c r="J99" s="49">
        <f>select!D103</f>
        <v>0</v>
      </c>
      <c r="Q99" s="52" t="s">
        <v>2114</v>
      </c>
      <c r="R99" s="49" t="str">
        <f t="shared" si="25"/>
        <v>種類</v>
      </c>
      <c r="S99" s="52" t="s">
        <v>2107</v>
      </c>
      <c r="T99" s="49" t="str">
        <f t="shared" si="22"/>
        <v/>
      </c>
      <c r="U99" s="52" t="s">
        <v>2106</v>
      </c>
      <c r="V99" s="49" t="str">
        <f t="shared" si="23"/>
        <v>発生量</v>
      </c>
      <c r="W99" s="52" t="s">
        <v>2108</v>
      </c>
      <c r="X99" s="49">
        <f t="shared" si="24"/>
        <v>0</v>
      </c>
      <c r="Y99" s="52" t="s">
        <v>2116</v>
      </c>
      <c r="AI99" s="49" t="str">
        <f t="shared" ref="AI99:AI122" si="26">M99&amp;N99&amp;O99&amp;P99&amp;Q99&amp;R99&amp;S99&amp;T99&amp;U99&amp;V99&amp;W99&amp;X99&amp;Y99&amp;Z99&amp;AA99&amp;AB99&amp;AC99</f>
        <v>{"種類":"","発生量":0}],</v>
      </c>
    </row>
    <row r="100" spans="1:35" ht="18.600000000000001" customHeight="1" thickBot="1">
      <c r="A100" s="64" t="s">
        <v>161</v>
      </c>
      <c r="B100" s="74" t="s">
        <v>2133</v>
      </c>
      <c r="C100" s="63" t="s">
        <v>2134</v>
      </c>
      <c r="D100" s="63" t="s">
        <v>2135</v>
      </c>
      <c r="F100" s="72"/>
      <c r="G100" s="49" t="str">
        <f>A100</f>
        <v>再生品</v>
      </c>
      <c r="I100" s="49" t="str">
        <f>select!C192</f>
        <v>bouteille</v>
      </c>
      <c r="J100" s="49" t="str">
        <f>select!F192</f>
        <v>251109</v>
      </c>
      <c r="K100" s="49">
        <f>select!D192</f>
        <v>10</v>
      </c>
      <c r="M100" s="52" t="s">
        <v>2104</v>
      </c>
      <c r="N100" s="52" t="str">
        <f>A100</f>
        <v>再生品</v>
      </c>
      <c r="O100" s="52" t="s">
        <v>2113</v>
      </c>
      <c r="P100" s="52"/>
      <c r="Q100" s="52" t="s">
        <v>2114</v>
      </c>
      <c r="R100" s="49" t="str">
        <f t="shared" si="25"/>
        <v>再生品名</v>
      </c>
      <c r="S100" s="52" t="s">
        <v>2107</v>
      </c>
      <c r="T100" s="49" t="str">
        <f t="shared" si="22"/>
        <v>bouteille</v>
      </c>
      <c r="U100" s="52" t="s">
        <v>2106</v>
      </c>
      <c r="V100" s="49" t="str">
        <f t="shared" si="23"/>
        <v>品コード</v>
      </c>
      <c r="W100" s="52" t="s">
        <v>2107</v>
      </c>
      <c r="X100" s="49" t="str">
        <f t="shared" si="24"/>
        <v>251109</v>
      </c>
      <c r="Y100" s="52" t="s">
        <v>2106</v>
      </c>
      <c r="Z100" s="49" t="str">
        <f>D100</f>
        <v>再生品量</v>
      </c>
      <c r="AA100" s="52" t="s">
        <v>2108</v>
      </c>
      <c r="AB100" s="52">
        <f>K100</f>
        <v>10</v>
      </c>
      <c r="AC100" s="52" t="s">
        <v>2115</v>
      </c>
      <c r="AD100" s="52"/>
      <c r="AE100" s="52"/>
      <c r="AF100" s="52"/>
      <c r="AG100" s="52"/>
      <c r="AH100" s="52"/>
      <c r="AI100" s="49" t="str">
        <f t="shared" si="26"/>
        <v>"再生品":[{"再生品名":"bouteille","品コード":"251109","再生品量":10},</v>
      </c>
    </row>
    <row r="101" spans="1:35" ht="18.600000000000001" customHeight="1" thickBot="1">
      <c r="A101" s="64"/>
      <c r="B101" s="74" t="s">
        <v>2133</v>
      </c>
      <c r="C101" s="63" t="s">
        <v>2134</v>
      </c>
      <c r="D101" s="63" t="s">
        <v>2135</v>
      </c>
      <c r="F101" s="72"/>
      <c r="I101" s="49" t="str">
        <f>select!C193</f>
        <v>plateau</v>
      </c>
      <c r="J101" s="49" t="str">
        <f>select!F193</f>
        <v>221101</v>
      </c>
      <c r="K101" s="49">
        <f>select!D193</f>
        <v>30</v>
      </c>
      <c r="Q101" s="52" t="s">
        <v>2114</v>
      </c>
      <c r="R101" s="49" t="str">
        <f t="shared" si="25"/>
        <v>再生品名</v>
      </c>
      <c r="S101" s="52" t="s">
        <v>2107</v>
      </c>
      <c r="T101" s="49" t="str">
        <f t="shared" si="22"/>
        <v>plateau</v>
      </c>
      <c r="U101" s="52" t="s">
        <v>2106</v>
      </c>
      <c r="V101" s="49" t="str">
        <f t="shared" si="23"/>
        <v>品コード</v>
      </c>
      <c r="W101" s="52" t="s">
        <v>2107</v>
      </c>
      <c r="X101" s="49" t="str">
        <f t="shared" si="24"/>
        <v>221101</v>
      </c>
      <c r="Y101" s="52" t="s">
        <v>2106</v>
      </c>
      <c r="Z101" s="49" t="str">
        <f>D101</f>
        <v>再生品量</v>
      </c>
      <c r="AA101" s="52" t="s">
        <v>2108</v>
      </c>
      <c r="AB101" s="52">
        <f>K101</f>
        <v>30</v>
      </c>
      <c r="AC101" s="52" t="s">
        <v>2115</v>
      </c>
      <c r="AD101" s="52"/>
      <c r="AE101" s="52"/>
      <c r="AF101" s="52"/>
      <c r="AG101" s="52"/>
      <c r="AH101" s="52"/>
      <c r="AI101" s="49" t="str">
        <f t="shared" si="26"/>
        <v>{"再生品名":"plateau","品コード":"221101","再生品量":30},</v>
      </c>
    </row>
    <row r="102" spans="1:35" ht="18.600000000000001" customHeight="1" thickBot="1">
      <c r="A102" s="64"/>
      <c r="B102" s="74" t="s">
        <v>2133</v>
      </c>
      <c r="C102" s="63" t="s">
        <v>2134</v>
      </c>
      <c r="D102" s="63" t="s">
        <v>2135</v>
      </c>
      <c r="F102" s="72"/>
      <c r="K102" s="49">
        <f>select!D194</f>
        <v>0</v>
      </c>
      <c r="Q102" s="52" t="s">
        <v>2114</v>
      </c>
      <c r="R102" s="49" t="str">
        <f t="shared" si="25"/>
        <v>再生品名</v>
      </c>
      <c r="S102" s="52" t="s">
        <v>2107</v>
      </c>
      <c r="T102" s="49">
        <f t="shared" si="22"/>
        <v>0</v>
      </c>
      <c r="U102" s="52" t="s">
        <v>2106</v>
      </c>
      <c r="V102" s="49" t="str">
        <f t="shared" si="23"/>
        <v>品コード</v>
      </c>
      <c r="W102" s="52" t="s">
        <v>2107</v>
      </c>
      <c r="X102" s="49">
        <f t="shared" si="24"/>
        <v>0</v>
      </c>
      <c r="Y102" s="52" t="s">
        <v>2106</v>
      </c>
      <c r="Z102" s="49" t="str">
        <f>D102</f>
        <v>再生品量</v>
      </c>
      <c r="AA102" s="52" t="s">
        <v>2108</v>
      </c>
      <c r="AB102" s="52">
        <f>K102</f>
        <v>0</v>
      </c>
      <c r="AC102" s="52" t="s">
        <v>2116</v>
      </c>
      <c r="AD102" s="52"/>
      <c r="AE102" s="52"/>
      <c r="AF102" s="52"/>
      <c r="AG102" s="52"/>
      <c r="AH102" s="52"/>
      <c r="AI102" s="49" t="str">
        <f t="shared" si="26"/>
        <v>{"再生品名":"0","品コード":"0","再生品量":0}],</v>
      </c>
    </row>
    <row r="103" spans="1:35" ht="18.600000000000001" customHeight="1" thickBot="1">
      <c r="A103" s="75" t="s">
        <v>2136</v>
      </c>
      <c r="B103" s="75" t="s">
        <v>2137</v>
      </c>
      <c r="C103" s="76" t="s">
        <v>2138</v>
      </c>
      <c r="E103" s="75"/>
      <c r="F103" s="77"/>
      <c r="G103" s="49" t="str">
        <f>A103</f>
        <v>再生原材料</v>
      </c>
      <c r="I103" s="49" t="str">
        <f>IFERROR(VLOOKUP(select!C170,lang!A$172:B$207,2,0),"")</f>
        <v/>
      </c>
      <c r="J103" s="49">
        <f>select!D170</f>
        <v>13.5</v>
      </c>
      <c r="M103" s="52" t="s">
        <v>2104</v>
      </c>
      <c r="N103" s="52" t="str">
        <f>A103</f>
        <v>再生原材料</v>
      </c>
      <c r="O103" s="52" t="s">
        <v>2113</v>
      </c>
      <c r="P103" s="52"/>
      <c r="Q103" s="52" t="s">
        <v>2114</v>
      </c>
      <c r="R103" s="49" t="str">
        <f t="shared" si="25"/>
        <v>拡張コード</v>
      </c>
      <c r="S103" s="52" t="s">
        <v>2107</v>
      </c>
      <c r="T103" s="49" t="str">
        <f t="shared" si="22"/>
        <v/>
      </c>
      <c r="U103" s="52" t="s">
        <v>2106</v>
      </c>
      <c r="V103" s="49" t="str">
        <f t="shared" si="23"/>
        <v>再生材量</v>
      </c>
      <c r="W103" s="52" t="s">
        <v>2108</v>
      </c>
      <c r="X103" s="49">
        <f t="shared" si="24"/>
        <v>13.5</v>
      </c>
      <c r="Y103" s="52" t="s">
        <v>2115</v>
      </c>
      <c r="AI103" s="49" t="str">
        <f t="shared" si="26"/>
        <v>"再生原材料":[{"拡張コード":"","再生材量":13.5},</v>
      </c>
    </row>
    <row r="104" spans="1:35" ht="18.600000000000001" customHeight="1" thickBot="1">
      <c r="A104" s="75"/>
      <c r="B104" s="75" t="s">
        <v>2137</v>
      </c>
      <c r="C104" s="76" t="s">
        <v>2138</v>
      </c>
      <c r="E104" s="75"/>
      <c r="F104" s="77"/>
      <c r="I104" s="49" t="str">
        <f>IFERROR(VLOOKUP(select!C171,lang!A$172:B$207,2,0),"")</f>
        <v/>
      </c>
      <c r="J104" s="49">
        <f>select!D171</f>
        <v>1</v>
      </c>
      <c r="Q104" s="52" t="s">
        <v>2114</v>
      </c>
      <c r="R104" s="49" t="str">
        <f t="shared" si="25"/>
        <v>拡張コード</v>
      </c>
      <c r="S104" s="52" t="s">
        <v>2107</v>
      </c>
      <c r="T104" s="49" t="str">
        <f t="shared" si="22"/>
        <v/>
      </c>
      <c r="U104" s="52" t="s">
        <v>2106</v>
      </c>
      <c r="V104" s="49" t="str">
        <f t="shared" si="23"/>
        <v>再生材量</v>
      </c>
      <c r="W104" s="52" t="s">
        <v>2108</v>
      </c>
      <c r="X104" s="49">
        <f t="shared" si="24"/>
        <v>1</v>
      </c>
      <c r="Y104" s="52" t="s">
        <v>2115</v>
      </c>
      <c r="AI104" s="49" t="str">
        <f t="shared" si="26"/>
        <v>{"拡張コード":"","再生材量":1},</v>
      </c>
    </row>
    <row r="105" spans="1:35" ht="18.600000000000001" customHeight="1" thickBot="1">
      <c r="A105" s="75"/>
      <c r="B105" s="75" t="s">
        <v>2137</v>
      </c>
      <c r="C105" s="76" t="s">
        <v>2138</v>
      </c>
      <c r="E105" s="75"/>
      <c r="F105" s="77"/>
      <c r="I105" s="49" t="str">
        <f>IFERROR(VLOOKUP(select!C172,lang!A$172:B$207,2,0),"")</f>
        <v/>
      </c>
      <c r="J105" s="49">
        <f>select!D172</f>
        <v>2</v>
      </c>
      <c r="Q105" s="52" t="s">
        <v>2114</v>
      </c>
      <c r="R105" s="49" t="str">
        <f t="shared" si="25"/>
        <v>拡張コード</v>
      </c>
      <c r="S105" s="52" t="s">
        <v>2107</v>
      </c>
      <c r="T105" s="49" t="str">
        <f t="shared" ref="T105:T122" si="27">I105</f>
        <v/>
      </c>
      <c r="U105" s="52" t="s">
        <v>2106</v>
      </c>
      <c r="V105" s="49" t="str">
        <f t="shared" ref="V105:V122" si="28">C105</f>
        <v>再生材量</v>
      </c>
      <c r="W105" s="52" t="s">
        <v>2108</v>
      </c>
      <c r="X105" s="49">
        <f t="shared" ref="X105:X122" si="29">J105</f>
        <v>2</v>
      </c>
      <c r="Y105" s="52" t="s">
        <v>2115</v>
      </c>
      <c r="AI105" s="49" t="str">
        <f t="shared" si="26"/>
        <v>{"拡張コード":"","再生材量":2},</v>
      </c>
    </row>
    <row r="106" spans="1:35" ht="18.600000000000001" customHeight="1" thickBot="1">
      <c r="A106" s="75"/>
      <c r="B106" s="75" t="s">
        <v>2137</v>
      </c>
      <c r="C106" s="76" t="s">
        <v>2138</v>
      </c>
      <c r="E106" s="75"/>
      <c r="F106" s="77"/>
      <c r="I106" s="49" t="str">
        <f>IFERROR(VLOOKUP(select!C173,lang!A$172:B$207,2,0),"")</f>
        <v/>
      </c>
      <c r="J106" s="49">
        <f>select!D173</f>
        <v>2</v>
      </c>
      <c r="Q106" s="52" t="s">
        <v>2114</v>
      </c>
      <c r="R106" s="49" t="str">
        <f t="shared" si="25"/>
        <v>拡張コード</v>
      </c>
      <c r="S106" s="52" t="s">
        <v>2107</v>
      </c>
      <c r="T106" s="49" t="str">
        <f t="shared" si="27"/>
        <v/>
      </c>
      <c r="U106" s="52" t="s">
        <v>2106</v>
      </c>
      <c r="V106" s="49" t="str">
        <f t="shared" si="28"/>
        <v>再生材量</v>
      </c>
      <c r="W106" s="52" t="s">
        <v>2108</v>
      </c>
      <c r="X106" s="49">
        <f t="shared" si="29"/>
        <v>2</v>
      </c>
      <c r="Y106" s="52" t="s">
        <v>2115</v>
      </c>
      <c r="AI106" s="49" t="str">
        <f t="shared" si="26"/>
        <v>{"拡張コード":"","再生材量":2},</v>
      </c>
    </row>
    <row r="107" spans="1:35" ht="18.600000000000001" customHeight="1" thickBot="1">
      <c r="A107" s="75"/>
      <c r="B107" s="75" t="s">
        <v>2137</v>
      </c>
      <c r="C107" s="76" t="s">
        <v>2138</v>
      </c>
      <c r="E107" s="75"/>
      <c r="F107" s="77"/>
      <c r="I107" s="49" t="str">
        <f>IFERROR(VLOOKUP(select!C174,lang!A$172:B$207,2,0),"")</f>
        <v/>
      </c>
      <c r="J107" s="49">
        <f>select!D174</f>
        <v>5.3</v>
      </c>
      <c r="Q107" s="52" t="s">
        <v>2114</v>
      </c>
      <c r="R107" s="49" t="str">
        <f t="shared" si="25"/>
        <v>拡張コード</v>
      </c>
      <c r="S107" s="52" t="s">
        <v>2107</v>
      </c>
      <c r="T107" s="49" t="str">
        <f t="shared" si="27"/>
        <v/>
      </c>
      <c r="U107" s="52" t="s">
        <v>2106</v>
      </c>
      <c r="V107" s="49" t="str">
        <f t="shared" si="28"/>
        <v>再生材量</v>
      </c>
      <c r="W107" s="52" t="s">
        <v>2108</v>
      </c>
      <c r="X107" s="49">
        <f t="shared" si="29"/>
        <v>5.3</v>
      </c>
      <c r="Y107" s="52" t="s">
        <v>2115</v>
      </c>
      <c r="AI107" s="49" t="str">
        <f t="shared" si="26"/>
        <v>{"拡張コード":"","再生材量":5.3},</v>
      </c>
    </row>
    <row r="108" spans="1:35" ht="18.600000000000001" customHeight="1" thickBot="1">
      <c r="A108" s="75"/>
      <c r="B108" s="75" t="s">
        <v>2137</v>
      </c>
      <c r="C108" s="76" t="s">
        <v>2138</v>
      </c>
      <c r="E108" s="75"/>
      <c r="F108" s="77"/>
      <c r="I108" s="49" t="str">
        <f>IFERROR(VLOOKUP(select!C175,lang!A$172:B$207,2,0),"")</f>
        <v/>
      </c>
      <c r="J108" s="49">
        <f>select!D175</f>
        <v>1</v>
      </c>
      <c r="Q108" s="52" t="s">
        <v>2114</v>
      </c>
      <c r="R108" s="49" t="str">
        <f t="shared" si="25"/>
        <v>拡張コード</v>
      </c>
      <c r="S108" s="52" t="s">
        <v>2107</v>
      </c>
      <c r="T108" s="49" t="str">
        <f t="shared" si="27"/>
        <v/>
      </c>
      <c r="U108" s="52" t="s">
        <v>2106</v>
      </c>
      <c r="V108" s="49" t="str">
        <f t="shared" si="28"/>
        <v>再生材量</v>
      </c>
      <c r="W108" s="52" t="s">
        <v>2108</v>
      </c>
      <c r="X108" s="49">
        <f t="shared" si="29"/>
        <v>1</v>
      </c>
      <c r="Y108" s="52" t="s">
        <v>2115</v>
      </c>
      <c r="AI108" s="49" t="str">
        <f t="shared" si="26"/>
        <v>{"拡張コード":"","再生材量":1},</v>
      </c>
    </row>
    <row r="109" spans="1:35" ht="18.600000000000001" customHeight="1" thickBot="1">
      <c r="A109" s="75"/>
      <c r="B109" s="75" t="s">
        <v>2137</v>
      </c>
      <c r="C109" s="76" t="s">
        <v>2138</v>
      </c>
      <c r="E109" s="75"/>
      <c r="F109" s="77"/>
      <c r="I109" s="49" t="str">
        <f>IFERROR(VLOOKUP(select!C176,lang!A$172:B$207,2,0),"")</f>
        <v/>
      </c>
      <c r="J109" s="49">
        <f>select!D176</f>
        <v>0</v>
      </c>
      <c r="Q109" s="52" t="s">
        <v>2114</v>
      </c>
      <c r="R109" s="49" t="str">
        <f t="shared" si="25"/>
        <v>拡張コード</v>
      </c>
      <c r="S109" s="52" t="s">
        <v>2107</v>
      </c>
      <c r="T109" s="49" t="str">
        <f t="shared" si="27"/>
        <v/>
      </c>
      <c r="U109" s="52" t="s">
        <v>2106</v>
      </c>
      <c r="V109" s="49" t="str">
        <f t="shared" si="28"/>
        <v>再生材量</v>
      </c>
      <c r="W109" s="52" t="s">
        <v>2108</v>
      </c>
      <c r="X109" s="49">
        <f t="shared" si="29"/>
        <v>0</v>
      </c>
      <c r="Y109" s="52" t="s">
        <v>2115</v>
      </c>
      <c r="AI109" s="49" t="str">
        <f t="shared" si="26"/>
        <v>{"拡張コード":"","再生材量":0},</v>
      </c>
    </row>
    <row r="110" spans="1:35" ht="18.600000000000001" customHeight="1" thickBot="1">
      <c r="A110" s="75"/>
      <c r="B110" s="75" t="s">
        <v>2137</v>
      </c>
      <c r="C110" s="76" t="s">
        <v>2138</v>
      </c>
      <c r="E110" s="75"/>
      <c r="F110" s="77"/>
      <c r="I110" s="49" t="str">
        <f>IFERROR(VLOOKUP(select!C177,lang!A$172:B$207,2,0),"")</f>
        <v/>
      </c>
      <c r="J110" s="49">
        <f>select!D177</f>
        <v>0</v>
      </c>
      <c r="Q110" s="52" t="s">
        <v>2114</v>
      </c>
      <c r="R110" s="49" t="str">
        <f t="shared" si="25"/>
        <v>拡張コード</v>
      </c>
      <c r="S110" s="52" t="s">
        <v>2107</v>
      </c>
      <c r="T110" s="49" t="str">
        <f t="shared" si="27"/>
        <v/>
      </c>
      <c r="U110" s="52" t="s">
        <v>2106</v>
      </c>
      <c r="V110" s="49" t="str">
        <f t="shared" si="28"/>
        <v>再生材量</v>
      </c>
      <c r="W110" s="52" t="s">
        <v>2108</v>
      </c>
      <c r="X110" s="49">
        <f t="shared" si="29"/>
        <v>0</v>
      </c>
      <c r="Y110" s="52" t="s">
        <v>2115</v>
      </c>
      <c r="AI110" s="49" t="str">
        <f t="shared" si="26"/>
        <v>{"拡張コード":"","再生材量":0},</v>
      </c>
    </row>
    <row r="111" spans="1:35" ht="18.600000000000001" customHeight="1" thickBot="1">
      <c r="A111" s="75"/>
      <c r="B111" s="75" t="s">
        <v>2137</v>
      </c>
      <c r="C111" s="76" t="s">
        <v>2138</v>
      </c>
      <c r="E111" s="75"/>
      <c r="F111" s="77"/>
      <c r="I111" s="49" t="str">
        <f>IFERROR(VLOOKUP(select!C178,lang!A$172:B$207,2,0),"")</f>
        <v/>
      </c>
      <c r="J111" s="49">
        <f>select!D178</f>
        <v>0</v>
      </c>
      <c r="Q111" s="52" t="s">
        <v>2114</v>
      </c>
      <c r="R111" s="49" t="str">
        <f t="shared" si="25"/>
        <v>拡張コード</v>
      </c>
      <c r="S111" s="52" t="s">
        <v>2107</v>
      </c>
      <c r="T111" s="49" t="str">
        <f t="shared" si="27"/>
        <v/>
      </c>
      <c r="U111" s="52" t="s">
        <v>2106</v>
      </c>
      <c r="V111" s="49" t="str">
        <f t="shared" si="28"/>
        <v>再生材量</v>
      </c>
      <c r="W111" s="52" t="s">
        <v>2108</v>
      </c>
      <c r="X111" s="49">
        <f t="shared" si="29"/>
        <v>0</v>
      </c>
      <c r="Y111" s="52" t="s">
        <v>2115</v>
      </c>
      <c r="AI111" s="49" t="str">
        <f t="shared" si="26"/>
        <v>{"拡張コード":"","再生材量":0},</v>
      </c>
    </row>
    <row r="112" spans="1:35" ht="18.600000000000001" customHeight="1" thickBot="1">
      <c r="A112" s="75"/>
      <c r="B112" s="75" t="s">
        <v>2137</v>
      </c>
      <c r="C112" s="76" t="s">
        <v>2138</v>
      </c>
      <c r="E112" s="75"/>
      <c r="F112" s="77"/>
      <c r="I112" s="49" t="str">
        <f>IFERROR(VLOOKUP(select!C179,lang!A$172:B$207,2,0),"")</f>
        <v/>
      </c>
      <c r="J112" s="49">
        <f>select!D179</f>
        <v>0</v>
      </c>
      <c r="Q112" s="52" t="s">
        <v>2114</v>
      </c>
      <c r="R112" s="49" t="str">
        <f t="shared" si="25"/>
        <v>拡張コード</v>
      </c>
      <c r="S112" s="52" t="s">
        <v>2107</v>
      </c>
      <c r="T112" s="49" t="str">
        <f t="shared" si="27"/>
        <v/>
      </c>
      <c r="U112" s="52" t="s">
        <v>2106</v>
      </c>
      <c r="V112" s="49" t="str">
        <f t="shared" si="28"/>
        <v>再生材量</v>
      </c>
      <c r="W112" s="52" t="s">
        <v>2108</v>
      </c>
      <c r="X112" s="49">
        <f t="shared" si="29"/>
        <v>0</v>
      </c>
      <c r="Y112" s="52" t="s">
        <v>2115</v>
      </c>
      <c r="AI112" s="49" t="str">
        <f t="shared" si="26"/>
        <v>{"拡張コード":"","再生材量":0},</v>
      </c>
    </row>
    <row r="113" spans="1:35" ht="18.600000000000001" customHeight="1" thickBot="1">
      <c r="A113" s="75"/>
      <c r="B113" s="75" t="s">
        <v>2137</v>
      </c>
      <c r="C113" s="76" t="s">
        <v>2138</v>
      </c>
      <c r="E113" s="75"/>
      <c r="F113" s="77"/>
      <c r="I113" s="49" t="str">
        <f>IFERROR(VLOOKUP(select!C180,lang!A$172:B$207,2,0),"")</f>
        <v/>
      </c>
      <c r="J113" s="49">
        <f>select!D180</f>
        <v>0</v>
      </c>
      <c r="Q113" s="52" t="s">
        <v>2114</v>
      </c>
      <c r="R113" s="49" t="str">
        <f t="shared" si="25"/>
        <v>拡張コード</v>
      </c>
      <c r="S113" s="52" t="s">
        <v>2107</v>
      </c>
      <c r="T113" s="49" t="str">
        <f t="shared" si="27"/>
        <v/>
      </c>
      <c r="U113" s="52" t="s">
        <v>2106</v>
      </c>
      <c r="V113" s="49" t="str">
        <f t="shared" si="28"/>
        <v>再生材量</v>
      </c>
      <c r="W113" s="52" t="s">
        <v>2108</v>
      </c>
      <c r="X113" s="49">
        <f t="shared" si="29"/>
        <v>0</v>
      </c>
      <c r="Y113" s="52" t="s">
        <v>2115</v>
      </c>
      <c r="AI113" s="49" t="str">
        <f t="shared" si="26"/>
        <v>{"拡張コード":"","再生材量":0},</v>
      </c>
    </row>
    <row r="114" spans="1:35" ht="18.600000000000001" customHeight="1" thickBot="1">
      <c r="A114" s="75"/>
      <c r="B114" s="75" t="s">
        <v>2137</v>
      </c>
      <c r="C114" s="76" t="s">
        <v>2138</v>
      </c>
      <c r="E114" s="75"/>
      <c r="F114" s="77"/>
      <c r="I114" s="49" t="str">
        <f>IFERROR(VLOOKUP(select!C181,lang!A$172:B$207,2,0),"")</f>
        <v/>
      </c>
      <c r="J114" s="49">
        <f>select!D181</f>
        <v>0</v>
      </c>
      <c r="Q114" s="52" t="s">
        <v>2114</v>
      </c>
      <c r="R114" s="49" t="str">
        <f t="shared" si="25"/>
        <v>拡張コード</v>
      </c>
      <c r="S114" s="52" t="s">
        <v>2107</v>
      </c>
      <c r="T114" s="49" t="str">
        <f t="shared" si="27"/>
        <v/>
      </c>
      <c r="U114" s="52" t="s">
        <v>2106</v>
      </c>
      <c r="V114" s="49" t="str">
        <f t="shared" si="28"/>
        <v>再生材量</v>
      </c>
      <c r="W114" s="52" t="s">
        <v>2108</v>
      </c>
      <c r="X114" s="49">
        <f t="shared" si="29"/>
        <v>0</v>
      </c>
      <c r="Y114" s="52" t="s">
        <v>2115</v>
      </c>
      <c r="AI114" s="49" t="str">
        <f t="shared" si="26"/>
        <v>{"拡張コード":"","再生材量":0},</v>
      </c>
    </row>
    <row r="115" spans="1:35" ht="18.600000000000001" customHeight="1" thickBot="1">
      <c r="A115" s="75"/>
      <c r="B115" s="75" t="s">
        <v>2137</v>
      </c>
      <c r="C115" s="76" t="s">
        <v>2138</v>
      </c>
      <c r="E115" s="75"/>
      <c r="F115" s="77"/>
      <c r="I115" s="49" t="str">
        <f>IFERROR(VLOOKUP(select!C182,lang!A$172:B$207,2,0),"")</f>
        <v/>
      </c>
      <c r="J115" s="49">
        <f>select!D182</f>
        <v>0</v>
      </c>
      <c r="Q115" s="52" t="s">
        <v>2114</v>
      </c>
      <c r="R115" s="49" t="str">
        <f t="shared" si="25"/>
        <v>拡張コード</v>
      </c>
      <c r="S115" s="52" t="s">
        <v>2107</v>
      </c>
      <c r="T115" s="49" t="str">
        <f t="shared" si="27"/>
        <v/>
      </c>
      <c r="U115" s="52" t="s">
        <v>2106</v>
      </c>
      <c r="V115" s="49" t="str">
        <f t="shared" si="28"/>
        <v>再生材量</v>
      </c>
      <c r="W115" s="52" t="s">
        <v>2108</v>
      </c>
      <c r="X115" s="49">
        <f t="shared" si="29"/>
        <v>0</v>
      </c>
      <c r="Y115" s="52" t="s">
        <v>2115</v>
      </c>
      <c r="AI115" s="49" t="str">
        <f t="shared" si="26"/>
        <v>{"拡張コード":"","再生材量":0},</v>
      </c>
    </row>
    <row r="116" spans="1:35" ht="18.600000000000001" customHeight="1" thickBot="1">
      <c r="A116" s="75"/>
      <c r="B116" s="75" t="s">
        <v>2137</v>
      </c>
      <c r="C116" s="76" t="s">
        <v>2138</v>
      </c>
      <c r="E116" s="75"/>
      <c r="F116" s="77"/>
      <c r="I116" s="49" t="str">
        <f>IFERROR(VLOOKUP(select!C183,lang!A$172:B$207,2,0),"")</f>
        <v/>
      </c>
      <c r="J116" s="49">
        <f>select!D183</f>
        <v>0</v>
      </c>
      <c r="Q116" s="52" t="s">
        <v>2114</v>
      </c>
      <c r="R116" s="49" t="str">
        <f t="shared" si="25"/>
        <v>拡張コード</v>
      </c>
      <c r="S116" s="52" t="s">
        <v>2107</v>
      </c>
      <c r="T116" s="49" t="str">
        <f t="shared" si="27"/>
        <v/>
      </c>
      <c r="U116" s="52" t="s">
        <v>2106</v>
      </c>
      <c r="V116" s="49" t="str">
        <f t="shared" si="28"/>
        <v>再生材量</v>
      </c>
      <c r="W116" s="52" t="s">
        <v>2108</v>
      </c>
      <c r="X116" s="49">
        <f t="shared" si="29"/>
        <v>0</v>
      </c>
      <c r="Y116" s="52" t="s">
        <v>2115</v>
      </c>
      <c r="AI116" s="49" t="str">
        <f t="shared" si="26"/>
        <v>{"拡張コード":"","再生材量":0},</v>
      </c>
    </row>
    <row r="117" spans="1:35" ht="18.600000000000001" customHeight="1" thickBot="1">
      <c r="A117" s="75"/>
      <c r="B117" s="75" t="s">
        <v>2137</v>
      </c>
      <c r="C117" s="76" t="s">
        <v>2138</v>
      </c>
      <c r="E117" s="75"/>
      <c r="F117" s="77"/>
      <c r="I117" s="49" t="str">
        <f>IFERROR(VLOOKUP(select!C184,lang!A$172:B$207,2,0),"")</f>
        <v/>
      </c>
      <c r="J117" s="49">
        <f>select!D184</f>
        <v>0</v>
      </c>
      <c r="Q117" s="52" t="s">
        <v>2114</v>
      </c>
      <c r="R117" s="49" t="str">
        <f t="shared" si="25"/>
        <v>拡張コード</v>
      </c>
      <c r="S117" s="52" t="s">
        <v>2107</v>
      </c>
      <c r="T117" s="49" t="str">
        <f t="shared" si="27"/>
        <v/>
      </c>
      <c r="U117" s="52" t="s">
        <v>2106</v>
      </c>
      <c r="V117" s="49" t="str">
        <f t="shared" si="28"/>
        <v>再生材量</v>
      </c>
      <c r="W117" s="52" t="s">
        <v>2108</v>
      </c>
      <c r="X117" s="49">
        <f t="shared" si="29"/>
        <v>0</v>
      </c>
      <c r="Y117" s="52" t="s">
        <v>2115</v>
      </c>
      <c r="AI117" s="49" t="str">
        <f t="shared" si="26"/>
        <v>{"拡張コード":"","再生材量":0},</v>
      </c>
    </row>
    <row r="118" spans="1:35" ht="18.600000000000001" customHeight="1" thickBot="1">
      <c r="A118" s="75"/>
      <c r="B118" s="75" t="s">
        <v>2137</v>
      </c>
      <c r="C118" s="76" t="s">
        <v>2138</v>
      </c>
      <c r="E118" s="75"/>
      <c r="F118" s="77"/>
      <c r="I118" s="49" t="str">
        <f>IFERROR(VLOOKUP(select!C185,lang!A$172:B$207,2,0),"")</f>
        <v/>
      </c>
      <c r="J118" s="49">
        <f>select!D185</f>
        <v>0</v>
      </c>
      <c r="Q118" s="52" t="s">
        <v>2114</v>
      </c>
      <c r="R118" s="49" t="str">
        <f t="shared" si="25"/>
        <v>拡張コード</v>
      </c>
      <c r="S118" s="52" t="s">
        <v>2107</v>
      </c>
      <c r="T118" s="49" t="str">
        <f t="shared" si="27"/>
        <v/>
      </c>
      <c r="U118" s="52" t="s">
        <v>2106</v>
      </c>
      <c r="V118" s="49" t="str">
        <f t="shared" si="28"/>
        <v>再生材量</v>
      </c>
      <c r="W118" s="52" t="s">
        <v>2108</v>
      </c>
      <c r="X118" s="49">
        <f t="shared" si="29"/>
        <v>0</v>
      </c>
      <c r="Y118" s="52" t="s">
        <v>2115</v>
      </c>
      <c r="AI118" s="49" t="str">
        <f t="shared" si="26"/>
        <v>{"拡張コード":"","再生材量":0},</v>
      </c>
    </row>
    <row r="119" spans="1:35" ht="18.600000000000001" customHeight="1" thickBot="1">
      <c r="A119" s="75"/>
      <c r="B119" s="75" t="s">
        <v>2137</v>
      </c>
      <c r="C119" s="76" t="s">
        <v>2138</v>
      </c>
      <c r="E119" s="75"/>
      <c r="F119" s="77"/>
      <c r="I119" s="49" t="str">
        <f>IFERROR(VLOOKUP(select!C186,lang!A$172:B$207,2,0),"")</f>
        <v/>
      </c>
      <c r="J119" s="49">
        <f>select!D186</f>
        <v>0</v>
      </c>
      <c r="Q119" s="52" t="s">
        <v>2114</v>
      </c>
      <c r="R119" s="49" t="str">
        <f t="shared" si="25"/>
        <v>拡張コード</v>
      </c>
      <c r="S119" s="52" t="s">
        <v>2107</v>
      </c>
      <c r="T119" s="49" t="str">
        <f t="shared" si="27"/>
        <v/>
      </c>
      <c r="U119" s="52" t="s">
        <v>2106</v>
      </c>
      <c r="V119" s="49" t="str">
        <f t="shared" si="28"/>
        <v>再生材量</v>
      </c>
      <c r="W119" s="52" t="s">
        <v>2108</v>
      </c>
      <c r="X119" s="49">
        <f t="shared" si="29"/>
        <v>0</v>
      </c>
      <c r="Y119" s="52" t="s">
        <v>2115</v>
      </c>
      <c r="AI119" s="49" t="str">
        <f t="shared" si="26"/>
        <v>{"拡張コード":"","再生材量":0},</v>
      </c>
    </row>
    <row r="120" spans="1:35" ht="18.600000000000001" customHeight="1" thickBot="1">
      <c r="A120" s="75"/>
      <c r="B120" s="75" t="s">
        <v>2137</v>
      </c>
      <c r="C120" s="76" t="s">
        <v>2138</v>
      </c>
      <c r="E120" s="75"/>
      <c r="F120" s="77"/>
      <c r="I120" s="49" t="str">
        <f>IFERROR(VLOOKUP(select!C187,lang!A$172:B$207,2,0),"")</f>
        <v/>
      </c>
      <c r="J120" s="49">
        <f>select!D187</f>
        <v>0</v>
      </c>
      <c r="Q120" s="52" t="s">
        <v>2114</v>
      </c>
      <c r="R120" s="49" t="str">
        <f t="shared" si="25"/>
        <v>拡張コード</v>
      </c>
      <c r="S120" s="52" t="s">
        <v>2107</v>
      </c>
      <c r="T120" s="49" t="str">
        <f t="shared" si="27"/>
        <v/>
      </c>
      <c r="U120" s="52" t="s">
        <v>2106</v>
      </c>
      <c r="V120" s="49" t="str">
        <f t="shared" si="28"/>
        <v>再生材量</v>
      </c>
      <c r="W120" s="52" t="s">
        <v>2108</v>
      </c>
      <c r="X120" s="49">
        <f t="shared" si="29"/>
        <v>0</v>
      </c>
      <c r="Y120" s="52" t="s">
        <v>2115</v>
      </c>
      <c r="AI120" s="49" t="str">
        <f t="shared" si="26"/>
        <v>{"拡張コード":"","再生材量":0},</v>
      </c>
    </row>
    <row r="121" spans="1:35" ht="18.600000000000001" customHeight="1" thickBot="1">
      <c r="A121" s="75"/>
      <c r="B121" s="75" t="s">
        <v>2137</v>
      </c>
      <c r="C121" s="76" t="s">
        <v>2138</v>
      </c>
      <c r="E121" s="75"/>
      <c r="F121" s="77"/>
      <c r="I121" s="49" t="str">
        <f>IFERROR(VLOOKUP(select!C188,lang!A$172:B$207,2,0),"")</f>
        <v/>
      </c>
      <c r="J121" s="49">
        <f>select!D188</f>
        <v>0</v>
      </c>
      <c r="Q121" s="52" t="s">
        <v>2114</v>
      </c>
      <c r="R121" s="49" t="str">
        <f t="shared" si="25"/>
        <v>拡張コード</v>
      </c>
      <c r="S121" s="52" t="s">
        <v>2107</v>
      </c>
      <c r="T121" s="49" t="str">
        <f t="shared" si="27"/>
        <v/>
      </c>
      <c r="U121" s="52" t="s">
        <v>2106</v>
      </c>
      <c r="V121" s="49" t="str">
        <f t="shared" si="28"/>
        <v>再生材量</v>
      </c>
      <c r="W121" s="52" t="s">
        <v>2108</v>
      </c>
      <c r="X121" s="49">
        <f t="shared" si="29"/>
        <v>0</v>
      </c>
      <c r="Y121" s="52" t="s">
        <v>2115</v>
      </c>
      <c r="AI121" s="49" t="str">
        <f t="shared" si="26"/>
        <v>{"拡張コード":"","再生材量":0},</v>
      </c>
    </row>
    <row r="122" spans="1:35" ht="18.600000000000001" customHeight="1" thickBot="1">
      <c r="A122" s="75"/>
      <c r="B122" s="75" t="s">
        <v>2137</v>
      </c>
      <c r="C122" s="76" t="s">
        <v>2138</v>
      </c>
      <c r="E122" s="75"/>
      <c r="F122" s="77"/>
      <c r="I122" s="49" t="str">
        <f>IFERROR(VLOOKUP(select!C189,lang!A$172:B$207,2,0),"")</f>
        <v/>
      </c>
      <c r="J122" s="49">
        <f>select!D189</f>
        <v>0</v>
      </c>
      <c r="Q122" s="52" t="s">
        <v>2114</v>
      </c>
      <c r="R122" s="49" t="str">
        <f t="shared" si="25"/>
        <v>拡張コード</v>
      </c>
      <c r="S122" s="52" t="s">
        <v>2107</v>
      </c>
      <c r="T122" s="49" t="str">
        <f t="shared" si="27"/>
        <v/>
      </c>
      <c r="U122" s="52" t="s">
        <v>2106</v>
      </c>
      <c r="V122" s="49" t="str">
        <f t="shared" si="28"/>
        <v>再生材量</v>
      </c>
      <c r="W122" s="52" t="s">
        <v>2108</v>
      </c>
      <c r="X122" s="49">
        <f t="shared" si="29"/>
        <v>0</v>
      </c>
      <c r="Y122" s="52" t="s">
        <v>2139</v>
      </c>
      <c r="AI122" s="49" t="str">
        <f t="shared" si="26"/>
        <v>{"拡張コード":"","再生材量":0}]}</v>
      </c>
    </row>
    <row r="125" spans="1:35">
      <c r="A125" s="52" t="str">
        <f>json!E1</f>
        <v>earn</v>
      </c>
      <c r="B125" s="52">
        <f>json!F1</f>
        <v>200</v>
      </c>
      <c r="C125" s="52"/>
      <c r="D125" s="52"/>
      <c r="E125" s="52"/>
    </row>
    <row r="126" spans="1:35">
      <c r="A126" s="52" t="str">
        <f>json!E2</f>
        <v>scope1</v>
      </c>
      <c r="B126" s="52">
        <f>json!F2</f>
        <v>57.327019999999997</v>
      </c>
      <c r="C126" s="52" t="s">
        <v>2140</v>
      </c>
      <c r="D126" s="52">
        <f>B126/B125</f>
        <v>0.28663509999999998</v>
      </c>
      <c r="E126" s="49" t="s">
        <v>2141</v>
      </c>
    </row>
    <row r="127" spans="1:35">
      <c r="A127" s="52" t="str">
        <f>json!E3</f>
        <v>scope2</v>
      </c>
      <c r="B127" s="52">
        <f>json!F3</f>
        <v>147.82563510363761</v>
      </c>
      <c r="C127" s="52" t="s">
        <v>2140</v>
      </c>
      <c r="D127" s="52">
        <f>B127/B125</f>
        <v>0.73912817551818799</v>
      </c>
      <c r="E127" s="52">
        <f>D126+D127</f>
        <v>1.025763275518188</v>
      </c>
    </row>
    <row r="128" spans="1:35">
      <c r="A128" s="52" t="str">
        <f>json!E4</f>
        <v>scope3</v>
      </c>
      <c r="B128" s="52">
        <f>json!F4</f>
        <v>215.591886118682</v>
      </c>
      <c r="C128" s="52"/>
      <c r="D128" s="52"/>
      <c r="E128" s="52">
        <f>E127+B128</f>
        <v>216.61764939420019</v>
      </c>
      <c r="G128" s="51" t="str">
        <f>lang!A117</f>
        <v>Nuestra salida de configuración</v>
      </c>
      <c r="H128" s="49">
        <f>B127</f>
        <v>147.82563510363761</v>
      </c>
    </row>
    <row r="129" spans="1:8">
      <c r="A129" s="52" t="str">
        <f>json!E5</f>
        <v>renew</v>
      </c>
      <c r="B129" s="52">
        <f>json!F5</f>
        <v>132.03457457910159</v>
      </c>
      <c r="C129" s="52"/>
      <c r="D129" s="52"/>
      <c r="E129" s="52"/>
      <c r="G129" s="51" t="str">
        <f>lang!A118</f>
        <v>électricité moyenne mondiale</v>
      </c>
      <c r="H129" s="49">
        <f t="shared" ref="H129:H146" si="30">B129</f>
        <v>132.03457457910159</v>
      </c>
    </row>
    <row r="130" spans="1:8">
      <c r="A130" s="52" t="str">
        <f>json!E6</f>
        <v>cat1</v>
      </c>
      <c r="B130" s="52">
        <f>json!F6</f>
        <v>73.832335561674</v>
      </c>
      <c r="C130" s="52"/>
      <c r="D130" s="52"/>
      <c r="E130" s="52"/>
      <c r="G130" s="51" t="str">
        <f>lang!A119</f>
        <v>1 compra</v>
      </c>
      <c r="H130" s="49">
        <f t="shared" si="30"/>
        <v>73.832335561674</v>
      </c>
    </row>
    <row r="131" spans="1:8">
      <c r="A131" s="52" t="str">
        <f>json!E7</f>
        <v>cat2</v>
      </c>
      <c r="B131" s="52">
        <f>json!F7</f>
        <v>31.304997455999999</v>
      </c>
      <c r="C131" s="52"/>
      <c r="D131" s="52"/>
      <c r="E131" s="52"/>
      <c r="G131" s="51" t="str">
        <f>lang!A120</f>
        <v>2 capitales</v>
      </c>
      <c r="H131" s="49">
        <f t="shared" si="30"/>
        <v>31.304997455999999</v>
      </c>
    </row>
    <row r="132" spans="1:8">
      <c r="A132" s="52" t="str">
        <f>json!E8</f>
        <v>cat3</v>
      </c>
      <c r="B132" s="52">
        <f>json!F8</f>
        <v>21.455741383307991</v>
      </c>
      <c r="C132" s="52"/>
      <c r="D132" s="52"/>
      <c r="E132" s="52"/>
      <c r="G132" s="51" t="str">
        <f>lang!A121</f>
        <v>3 Onda de energía</v>
      </c>
      <c r="H132" s="49">
        <f t="shared" si="30"/>
        <v>21.455741383307991</v>
      </c>
    </row>
    <row r="133" spans="1:8">
      <c r="A133" s="52" t="str">
        <f>json!E9</f>
        <v>cat4</v>
      </c>
      <c r="B133" s="52">
        <f>json!F9</f>
        <v>7.7877236620000003</v>
      </c>
      <c r="C133" s="52"/>
      <c r="D133" s="52"/>
      <c r="E133" s="52"/>
      <c r="G133" s="51" t="str">
        <f>lang!A122</f>
        <v>4Entrega aguas arriba</v>
      </c>
      <c r="H133" s="49">
        <f t="shared" si="30"/>
        <v>7.7877236620000003</v>
      </c>
    </row>
    <row r="134" spans="1:8">
      <c r="A134" s="52" t="str">
        <f>json!E10</f>
        <v>cat5</v>
      </c>
      <c r="B134" s="52">
        <f>json!F10</f>
        <v>16.453765000000001</v>
      </c>
      <c r="C134" s="52"/>
      <c r="D134" s="52"/>
      <c r="E134" s="52"/>
      <c r="G134" s="51" t="str">
        <f>lang!A123</f>
        <v>5 desechos comerciales</v>
      </c>
      <c r="H134" s="49">
        <f t="shared" si="30"/>
        <v>16.453765000000001</v>
      </c>
    </row>
    <row r="135" spans="1:8">
      <c r="A135" s="52" t="str">
        <f>json!E11</f>
        <v>cat6</v>
      </c>
      <c r="B135" s="52">
        <f>json!F11</f>
        <v>9.4900193412</v>
      </c>
      <c r="C135" s="52"/>
      <c r="D135" s="52"/>
      <c r="E135" s="52"/>
      <c r="G135" s="51" t="str">
        <f>lang!A124</f>
        <v>6 viajes de negocios</v>
      </c>
      <c r="H135" s="49">
        <f t="shared" si="30"/>
        <v>9.4900193412</v>
      </c>
    </row>
    <row r="136" spans="1:8">
      <c r="A136" s="52" t="str">
        <f>json!E12</f>
        <v>cat7</v>
      </c>
      <c r="B136" s="52">
        <f>json!F12</f>
        <v>5.0098086345000006</v>
      </c>
      <c r="C136" s="52"/>
      <c r="D136" s="52"/>
      <c r="E136" s="52"/>
      <c r="G136" s="51" t="str">
        <f>lang!A125</f>
        <v>7 viaje</v>
      </c>
      <c r="H136" s="49">
        <f t="shared" si="30"/>
        <v>5.0098086345000006</v>
      </c>
    </row>
    <row r="137" spans="1:8">
      <c r="A137" s="52" t="str">
        <f>json!E13</f>
        <v>cat8</v>
      </c>
      <c r="B137" s="52">
        <f>json!F13</f>
        <v>0</v>
      </c>
      <c r="C137" s="52"/>
      <c r="D137" s="52"/>
      <c r="E137" s="52"/>
      <c r="G137" s="51" t="str">
        <f>lang!A126</f>
        <v>8 Arrendamiento aguas arriba</v>
      </c>
      <c r="H137" s="49">
        <f t="shared" si="30"/>
        <v>0</v>
      </c>
    </row>
    <row r="138" spans="1:8">
      <c r="A138" s="52" t="str">
        <f>json!E14</f>
        <v>cat9</v>
      </c>
      <c r="B138" s="52">
        <f>json!F14</f>
        <v>16.727426569999999</v>
      </c>
      <c r="C138" s="52"/>
      <c r="D138" s="52"/>
      <c r="E138" s="52"/>
      <c r="G138" s="51" t="str">
        <f>lang!A127</f>
        <v>9 Entrega aguas abajo</v>
      </c>
      <c r="H138" s="49">
        <f t="shared" si="30"/>
        <v>16.727426569999999</v>
      </c>
    </row>
    <row r="139" spans="1:8">
      <c r="A139" s="52" t="str">
        <f>json!E15</f>
        <v>cat10</v>
      </c>
      <c r="B139" s="52">
        <f>json!F15</f>
        <v>7.9955685100000009</v>
      </c>
      <c r="C139" s="52"/>
      <c r="D139" s="52"/>
      <c r="E139" s="52"/>
      <c r="G139" s="51" t="str">
        <f>lang!A128</f>
        <v>9 Procesamiento posterior a la venta</v>
      </c>
      <c r="H139" s="49">
        <f t="shared" si="30"/>
        <v>7.9955685100000009</v>
      </c>
    </row>
    <row r="140" spans="1:8">
      <c r="A140" s="52" t="str">
        <f>json!E16</f>
        <v>cat11</v>
      </c>
      <c r="B140" s="52">
        <f>json!F16</f>
        <v>0</v>
      </c>
      <c r="C140" s="52"/>
      <c r="D140" s="52"/>
      <c r="E140" s="52"/>
      <c r="G140" s="51" t="str">
        <f>lang!A129</f>
        <v>11 uso</v>
      </c>
      <c r="H140" s="49">
        <f t="shared" si="30"/>
        <v>0</v>
      </c>
    </row>
    <row r="141" spans="1:8">
      <c r="A141" s="52" t="str">
        <f>json!E17</f>
        <v>cat12</v>
      </c>
      <c r="B141" s="52">
        <f>json!F17</f>
        <v>25.534500000000001</v>
      </c>
      <c r="C141" s="52"/>
      <c r="D141" s="52"/>
      <c r="E141" s="52"/>
      <c r="G141" s="51" t="str">
        <f>lang!A130</f>
        <v>12 Desechar después de su uso</v>
      </c>
      <c r="H141" s="49">
        <f t="shared" si="30"/>
        <v>25.534500000000001</v>
      </c>
    </row>
    <row r="142" spans="1:8">
      <c r="A142" s="52" t="str">
        <f>json!E18</f>
        <v>cat13</v>
      </c>
      <c r="B142" s="52">
        <f>json!F18</f>
        <v>0</v>
      </c>
      <c r="C142" s="52"/>
      <c r="D142" s="52"/>
      <c r="E142" s="52"/>
      <c r="G142" s="51" t="str">
        <f>lang!A131</f>
        <v>13 Arrendamiento aguas abajo</v>
      </c>
      <c r="H142" s="49">
        <f t="shared" si="30"/>
        <v>0</v>
      </c>
    </row>
    <row r="143" spans="1:8">
      <c r="A143" s="52" t="str">
        <f>json!E19</f>
        <v>cat14</v>
      </c>
      <c r="B143" s="52">
        <f>json!F19</f>
        <v>0</v>
      </c>
      <c r="C143" s="52"/>
      <c r="D143" s="52"/>
      <c r="E143" s="52"/>
      <c r="G143" s="51" t="str">
        <f>lang!A132</f>
        <v>14 franquicias</v>
      </c>
      <c r="H143" s="49">
        <f t="shared" si="30"/>
        <v>0</v>
      </c>
    </row>
    <row r="144" spans="1:8">
      <c r="A144" s="52" t="str">
        <f>json!E20</f>
        <v>cat15</v>
      </c>
      <c r="B144" s="52">
        <f>json!F20</f>
        <v>0</v>
      </c>
      <c r="C144" s="52"/>
      <c r="D144" s="52"/>
      <c r="E144" s="52"/>
      <c r="G144" s="51" t="str">
        <f>lang!A133</f>
        <v>15 inversiones</v>
      </c>
      <c r="H144" s="49">
        <f t="shared" si="30"/>
        <v>0</v>
      </c>
    </row>
    <row r="145" spans="1:9">
      <c r="A145" s="52" t="str">
        <f>json!E21</f>
        <v>con_p</v>
      </c>
      <c r="B145" s="52">
        <f>json!F21</f>
        <v>126.27134848</v>
      </c>
      <c r="C145" s="52"/>
      <c r="D145" s="52"/>
      <c r="E145" s="52"/>
      <c r="G145" s="78" t="s">
        <v>3</v>
      </c>
      <c r="H145" s="49">
        <f t="shared" si="30"/>
        <v>126.27134848</v>
      </c>
    </row>
    <row r="146" spans="1:9">
      <c r="A146" s="52" t="str">
        <f>json!E22</f>
        <v>con_m</v>
      </c>
      <c r="B146" s="52">
        <f>json!F22</f>
        <v>237.44505020950001</v>
      </c>
      <c r="C146" s="52"/>
      <c r="D146" s="52"/>
      <c r="E146" s="52"/>
      <c r="G146" s="78" t="s">
        <v>14</v>
      </c>
      <c r="H146" s="49">
        <f t="shared" si="30"/>
        <v>237.44505020950001</v>
      </c>
    </row>
    <row r="147" spans="1:9">
      <c r="A147" s="52" t="str">
        <f>json!E23</f>
        <v>msg10</v>
      </c>
      <c r="B147" s="52">
        <f>json!F23</f>
        <v>0</v>
      </c>
      <c r="C147" s="52" t="str">
        <f>IF(B147=0,"",VLOOKUP(B147,lang!A791:B793,2,0))</f>
        <v/>
      </c>
      <c r="D147" s="52"/>
      <c r="E147" s="52"/>
    </row>
    <row r="148" spans="1:9">
      <c r="A148" s="52" t="str">
        <f>json!E24</f>
        <v>msg11</v>
      </c>
      <c r="B148" s="52" t="str">
        <f>json!F24</f>
        <v>素材生産のため特定できず</v>
      </c>
      <c r="C148" s="52" t="str">
        <f>IF(B148=0,"",VLOOKUP(B148,lang!A794:B795,2,0))</f>
        <v>Impossible d'identifier en raison de la production matérielle</v>
      </c>
      <c r="D148" s="52"/>
      <c r="E148" s="52"/>
      <c r="G148" s="143"/>
      <c r="H148" s="143" t="str">
        <f>lang!A139</f>
        <v>contribución</v>
      </c>
      <c r="I148" s="143" t="str">
        <f>lang!A140</f>
        <v>descarga</v>
      </c>
    </row>
    <row r="149" spans="1:9">
      <c r="A149" s="52" t="str">
        <f>json!E25</f>
        <v>msg12</v>
      </c>
      <c r="B149" s="52">
        <f>json!F25</f>
        <v>0</v>
      </c>
      <c r="C149" s="52" t="str">
        <f>IF(B149=0,"",VLOOKUP(B149,lang!A791:B793,2,0))</f>
        <v/>
      </c>
      <c r="D149" s="52"/>
      <c r="E149" s="52"/>
      <c r="G149" s="144" t="str">
        <f>lang!A141</f>
        <v>productos reacondicionados</v>
      </c>
      <c r="H149" s="145">
        <f>B145</f>
        <v>126.27134848</v>
      </c>
      <c r="I149" s="145"/>
    </row>
    <row r="150" spans="1:9">
      <c r="A150" s="52" t="str">
        <f>json!E26</f>
        <v>msg14</v>
      </c>
      <c r="B150" s="52" t="str">
        <f>json!F26</f>
        <v>フランチャイズなし</v>
      </c>
      <c r="C150" s="52" t="str">
        <f>VLOOKUP(B150,lang!A$797:B$799,2,0)</f>
        <v>sin franquicia</v>
      </c>
      <c r="D150" s="52"/>
      <c r="E150" s="52"/>
      <c r="G150" s="144" t="str">
        <f>lang!A142</f>
        <v>material reciclado</v>
      </c>
      <c r="H150" s="145">
        <f>B146</f>
        <v>237.44505020950001</v>
      </c>
      <c r="I150" s="145"/>
    </row>
    <row r="151" spans="1:9">
      <c r="A151" s="52" t="str">
        <f>json!E27</f>
        <v>g1_nm</v>
      </c>
      <c r="B151" s="52" t="str">
        <f>json!F27</f>
        <v>electricity</v>
      </c>
      <c r="C151" s="52" t="str">
        <f>IFERROR(VLOOKUP(B151,lang!A$801:B$829,2,0),B151)</f>
        <v>electricity</v>
      </c>
      <c r="D151" s="52">
        <f>B152</f>
        <v>147.82563510363761</v>
      </c>
      <c r="E151" s="52"/>
      <c r="G151" s="79" t="s">
        <v>3</v>
      </c>
      <c r="H151" s="79"/>
      <c r="I151" s="78">
        <f>B126</f>
        <v>57.327019999999997</v>
      </c>
    </row>
    <row r="152" spans="1:9">
      <c r="A152" s="52" t="str">
        <f>json!E28</f>
        <v>g1_v</v>
      </c>
      <c r="B152" s="52">
        <f>json!F28</f>
        <v>147.82563510363761</v>
      </c>
      <c r="C152" s="52" t="str">
        <f>IFERROR(VLOOKUP(B153,lang!A$801:B$829,2,0),B153)</f>
        <v>夾具</v>
      </c>
      <c r="D152" s="52">
        <f>B154</f>
        <v>57.352213300000003</v>
      </c>
      <c r="E152" s="52"/>
      <c r="G152" s="79" t="s">
        <v>14</v>
      </c>
      <c r="H152" s="79"/>
      <c r="I152" s="78">
        <f>B127</f>
        <v>147.82563510363761</v>
      </c>
    </row>
    <row r="153" spans="1:9">
      <c r="A153" s="52" t="str">
        <f>json!E29</f>
        <v>g2_nm</v>
      </c>
      <c r="B153" s="52" t="str">
        <f>json!F29</f>
        <v>夾具</v>
      </c>
      <c r="C153" s="52" t="str">
        <f>IFERROR(VLOOKUP(B155,lang!A$801:B$829,2,0),B155)</f>
        <v>aceite ligero</v>
      </c>
      <c r="D153" s="52">
        <f>B156</f>
        <v>52.580399999999997</v>
      </c>
      <c r="E153" s="52"/>
      <c r="G153" s="79" t="s">
        <v>28</v>
      </c>
      <c r="H153" s="79"/>
      <c r="I153" s="78">
        <f>B128</f>
        <v>215.591886118682</v>
      </c>
    </row>
    <row r="154" spans="1:9">
      <c r="A154" s="52" t="str">
        <f>json!E30</f>
        <v>g2_v</v>
      </c>
      <c r="B154" s="52">
        <f>json!F30</f>
        <v>57.352213300000003</v>
      </c>
      <c r="C154" s="52"/>
      <c r="D154" s="52"/>
      <c r="E154" s="52"/>
    </row>
    <row r="155" spans="1:9">
      <c r="A155" s="52" t="str">
        <f>json!E31</f>
        <v>g3_nm</v>
      </c>
      <c r="B155" s="52" t="str">
        <f>json!F31</f>
        <v>軽油</v>
      </c>
      <c r="C155" s="52"/>
      <c r="D155" s="52"/>
      <c r="E155" s="52"/>
    </row>
    <row r="156" spans="1:9">
      <c r="A156" s="52" t="str">
        <f>json!E32</f>
        <v>g3_v</v>
      </c>
      <c r="B156" s="52">
        <f>json!F32</f>
        <v>52.580399999999997</v>
      </c>
      <c r="C156" s="52"/>
      <c r="D156" s="52"/>
      <c r="E156" s="52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F122"/>
  <sheetViews>
    <sheetView workbookViewId="0">
      <selection activeCell="E1" sqref="E1:F32"/>
    </sheetView>
  </sheetViews>
  <sheetFormatPr defaultColWidth="8.796875" defaultRowHeight="18"/>
  <cols>
    <col min="1" max="4" width="8.796875" style="80" customWidth="1"/>
    <col min="5" max="6" width="7.796875" style="83" customWidth="1"/>
    <col min="7" max="7" width="8.796875" style="80" customWidth="1"/>
    <col min="8" max="16384" width="8.796875" style="80"/>
  </cols>
  <sheetData>
    <row r="1" spans="1:6">
      <c r="A1" s="80" t="str">
        <f>jsonwk!AI1</f>
        <v>{</v>
      </c>
      <c r="E1" t="s">
        <v>2143</v>
      </c>
      <c r="F1">
        <v>200</v>
      </c>
    </row>
    <row r="2" spans="1:6">
      <c r="A2" s="80" t="str">
        <f ca="1">jsonwk!AI2</f>
        <v>"種類": "SCAT123P","パスワード":"Al5awUM=AtsI","日付":"44865","産出物":"素材","売上":200,</v>
      </c>
      <c r="E2" t="s">
        <v>3</v>
      </c>
      <c r="F2">
        <v>57.327019999999997</v>
      </c>
    </row>
    <row r="3" spans="1:6">
      <c r="A3" s="80" t="str">
        <f>jsonwk!AI3</f>
        <v>"SC1":[{"燃料種":"軽油","燃料値":20.38},</v>
      </c>
      <c r="E3" t="s">
        <v>14</v>
      </c>
      <c r="F3">
        <v>147.82563510363761</v>
      </c>
    </row>
    <row r="4" spans="1:6">
      <c r="A4" s="80" t="str">
        <f>jsonwk!AI4</f>
        <v>{"燃料種":"ガソリン","燃料値":2},</v>
      </c>
      <c r="E4" t="s">
        <v>28</v>
      </c>
      <c r="F4">
        <v>215.591886118682</v>
      </c>
    </row>
    <row r="5" spans="1:6">
      <c r="A5" s="80" t="str">
        <f>jsonwk!AI5</f>
        <v>{"燃料種":"天然ガス(LNG以外)","燃料値":0.021},</v>
      </c>
      <c r="E5" t="s">
        <v>2144</v>
      </c>
      <c r="F5">
        <v>132.03457457910159</v>
      </c>
    </row>
    <row r="6" spans="1:6">
      <c r="A6" s="80" t="str">
        <f>jsonwk!AI6</f>
        <v>{"燃料種":"プロパン","燃料値":0.01},</v>
      </c>
      <c r="E6" t="s">
        <v>2145</v>
      </c>
      <c r="F6">
        <v>73.832335561674</v>
      </c>
    </row>
    <row r="7" spans="1:6">
      <c r="A7" s="80" t="str">
        <f>jsonwk!AI7</f>
        <v>{"燃料種":"","燃料値":0},</v>
      </c>
      <c r="E7" t="s">
        <v>2146</v>
      </c>
      <c r="F7">
        <v>31.304997455999999</v>
      </c>
    </row>
    <row r="8" spans="1:6">
      <c r="A8" s="80" t="str">
        <f>jsonwk!AI8</f>
        <v>{"燃料種":"","燃料値":0},</v>
      </c>
      <c r="E8" t="s">
        <v>2147</v>
      </c>
      <c r="F8">
        <v>21.455741383307991</v>
      </c>
    </row>
    <row r="9" spans="1:6">
      <c r="A9" s="80" t="str">
        <f>jsonwk!AI9</f>
        <v>{"燃料種":"","燃料値":0},</v>
      </c>
      <c r="E9" t="s">
        <v>2148</v>
      </c>
      <c r="F9">
        <v>7.7877236620000003</v>
      </c>
    </row>
    <row r="10" spans="1:6">
      <c r="A10" s="80" t="str">
        <f>jsonwk!AI10</f>
        <v>{"燃料種":"","燃料値":0}],</v>
      </c>
      <c r="E10" t="s">
        <v>2149</v>
      </c>
      <c r="F10">
        <v>16.453765000000001</v>
      </c>
    </row>
    <row r="11" spans="1:6">
      <c r="A11" s="80" t="str">
        <f>jsonwk!AI11</f>
        <v>"SC2":[{"電力名":"C0031France","電力値":260498},</v>
      </c>
      <c r="E11" t="s">
        <v>2150</v>
      </c>
      <c r="F11">
        <v>9.4900193412</v>
      </c>
    </row>
    <row r="12" spans="1:6">
      <c r="A12" s="80" t="str">
        <f>jsonwk!AI12</f>
        <v>{"電力名":"C0000renewable energy","電力値":50000},</v>
      </c>
      <c r="E12" t="s">
        <v>2151</v>
      </c>
      <c r="F12">
        <v>5.0098086345000006</v>
      </c>
    </row>
    <row r="13" spans="1:6">
      <c r="A13" s="80" t="str">
        <f>jsonwk!AI13</f>
        <v>{"電力名":"0","電力値":0},</v>
      </c>
      <c r="E13" t="s">
        <v>2152</v>
      </c>
      <c r="F13">
        <v>0</v>
      </c>
    </row>
    <row r="14" spans="1:6">
      <c r="A14" s="80" t="str">
        <f>jsonwk!AI14</f>
        <v>{"電力名":"0","電力値":0},</v>
      </c>
      <c r="E14" t="s">
        <v>2153</v>
      </c>
      <c r="F14">
        <v>16.727426569999999</v>
      </c>
    </row>
    <row r="15" spans="1:6">
      <c r="A15" s="80" t="str">
        <f>jsonwk!AI15</f>
        <v>{"電力名":"0","電力値":0}],</v>
      </c>
      <c r="E15" t="s">
        <v>2154</v>
      </c>
      <c r="F15">
        <v>7.9955685100000009</v>
      </c>
    </row>
    <row r="16" spans="1:6">
      <c r="A16" s="80" t="str">
        <f ca="1">jsonwk!AI16</f>
        <v>"SC3":[{"カテゴリー":"","名称":"oxygène","コード":"","値":0.088},</v>
      </c>
      <c r="E16" t="s">
        <v>2155</v>
      </c>
      <c r="F16">
        <v>0</v>
      </c>
    </row>
    <row r="17" spans="1:6">
      <c r="A17" s="80" t="str">
        <f ca="1">jsonwk!AI17</f>
        <v>{"カテゴリー":"","名称":"isolant","コード":"","値":0.002},</v>
      </c>
      <c r="E17" t="s">
        <v>2156</v>
      </c>
      <c r="F17">
        <v>25.534500000000001</v>
      </c>
    </row>
    <row r="18" spans="1:6">
      <c r="A18" s="80" t="str">
        <f ca="1">jsonwk!AI18</f>
        <v>{"カテゴリー":"","名称":"plat en fer","コード":"","値":0.001},</v>
      </c>
      <c r="E18" t="s">
        <v>2157</v>
      </c>
      <c r="F18">
        <v>0</v>
      </c>
    </row>
    <row r="19" spans="1:6">
      <c r="A19" s="80" t="str">
        <f ca="1">jsonwk!AI19</f>
        <v>{"カテゴリー":"","名称":"Composants electroniques","コード":"","値":0.003},</v>
      </c>
      <c r="E19" t="s">
        <v>2158</v>
      </c>
      <c r="F19">
        <v>0</v>
      </c>
    </row>
    <row r="20" spans="1:6">
      <c r="A20" s="80" t="str">
        <f ca="1">jsonwk!AI20</f>
        <v>{"カテゴリー":"","名称":"traitement de la poussière","コード":"","値":1.7},</v>
      </c>
      <c r="E20" t="s">
        <v>2159</v>
      </c>
      <c r="F20">
        <v>0</v>
      </c>
    </row>
    <row r="21" spans="1:6">
      <c r="A21" s="80" t="str">
        <f ca="1">jsonwk!AI21</f>
        <v>{"カテゴリー":"","名称":"équipement d'usine","コード":"","値":12},</v>
      </c>
      <c r="E21" t="s">
        <v>2160</v>
      </c>
      <c r="F21">
        <v>126.27134848</v>
      </c>
    </row>
    <row r="22" spans="1:6">
      <c r="A22" s="80" t="str">
        <f ca="1">jsonwk!AI22</f>
        <v>{"カテゴリー":"","名称":"Coût du transport entrant","コード":"","値":2},</v>
      </c>
      <c r="E22" t="s">
        <v>2161</v>
      </c>
      <c r="F22">
        <v>237.44505020950001</v>
      </c>
    </row>
    <row r="23" spans="1:6">
      <c r="A23" s="80" t="str">
        <f ca="1">jsonwk!AI23</f>
        <v>{"カテゴリー":"","名称":"Frais de port","コード":"","値":10},</v>
      </c>
      <c r="E23" t="s">
        <v>2162</v>
      </c>
      <c r="F23"/>
    </row>
    <row r="24" spans="1:6">
      <c r="A24" s="80" t="str">
        <f ca="1">jsonwk!AI24</f>
        <v>{"カテゴリー":"","名称":"frais de déplacement professionnel","コード":"","値":1.2},</v>
      </c>
      <c r="E24" t="s">
        <v>2163</v>
      </c>
      <c r="F24" t="s">
        <v>2164</v>
      </c>
    </row>
    <row r="25" spans="1:6">
      <c r="A25" s="80" t="str">
        <f ca="1">jsonwk!AI25</f>
        <v>{"カテゴリー":"","名称":"Indemnité de trajet","コード":"","値":1.5},</v>
      </c>
      <c r="E25" t="s">
        <v>2165</v>
      </c>
      <c r="F25"/>
    </row>
    <row r="26" spans="1:6">
      <c r="A26" s="80" t="str">
        <f ca="1">jsonwk!AI26</f>
        <v>{"カテゴリー":"","名称":"investissement","コード":"","値":10},</v>
      </c>
      <c r="E26" t="s">
        <v>2166</v>
      </c>
      <c r="F26" t="s">
        <v>110</v>
      </c>
    </row>
    <row r="27" spans="1:6">
      <c r="A27" s="80" t="str">
        <f ca="1">jsonwk!AI27</f>
        <v>{"カテゴリー":"","名称":"Agencements","コード":"","値":20},</v>
      </c>
      <c r="E27" t="s">
        <v>2167</v>
      </c>
      <c r="F27" t="s">
        <v>13786</v>
      </c>
    </row>
    <row r="28" spans="1:6">
      <c r="A28" s="80" t="str">
        <f ca="1">jsonwk!AI28</f>
        <v>{"カテゴリー":"","名称":"0","コード":"","値":0},</v>
      </c>
      <c r="E28" t="s">
        <v>2168</v>
      </c>
      <c r="F28">
        <v>147.82563510363761</v>
      </c>
    </row>
    <row r="29" spans="1:6">
      <c r="A29" s="80" t="str">
        <f ca="1">jsonwk!AI29</f>
        <v>{"カテゴリー":"","名称":"0","コード":"","値":0},</v>
      </c>
      <c r="E29" t="s">
        <v>2169</v>
      </c>
      <c r="F29" t="s">
        <v>13787</v>
      </c>
    </row>
    <row r="30" spans="1:6">
      <c r="A30" s="80" t="str">
        <f ca="1">jsonwk!AI30</f>
        <v>{"カテゴリー":"","名称":"0","コード":"","値":0},</v>
      </c>
      <c r="E30" t="s">
        <v>2170</v>
      </c>
      <c r="F30">
        <v>57.352213300000003</v>
      </c>
    </row>
    <row r="31" spans="1:6">
      <c r="A31" s="80" t="str">
        <f ca="1">jsonwk!AI31</f>
        <v>{"カテゴリー":"","名称":"0","コード":"","値":0},</v>
      </c>
      <c r="E31" t="s">
        <v>2171</v>
      </c>
      <c r="F31" t="s">
        <v>9</v>
      </c>
    </row>
    <row r="32" spans="1:6">
      <c r="A32" s="80" t="str">
        <f ca="1">jsonwk!AI32</f>
        <v>{"カテゴリー":"","名称":"0","コード":"","値":0},</v>
      </c>
      <c r="E32" t="s">
        <v>2172</v>
      </c>
      <c r="F32">
        <v>52.580399999999997</v>
      </c>
    </row>
    <row r="33" spans="1:1">
      <c r="A33" s="80" t="str">
        <f ca="1">jsonwk!AI33</f>
        <v>{"カテゴリー":"","名称":"0","コード":"","値":0},</v>
      </c>
    </row>
    <row r="34" spans="1:1">
      <c r="A34" s="80" t="str">
        <f ca="1">jsonwk!AI34</f>
        <v>{"カテゴリー":"","名称":"0","コード":"","値":0},</v>
      </c>
    </row>
    <row r="35" spans="1:1">
      <c r="A35" s="80" t="str">
        <f ca="1">jsonwk!AI35</f>
        <v>{"カテゴリー":"","名称":"0","コード":"","値":0},</v>
      </c>
    </row>
    <row r="36" spans="1:1">
      <c r="A36" s="80" t="str">
        <f ca="1">jsonwk!AI36</f>
        <v>{"カテゴリー":"","名称":"0","コード":"","値":0},</v>
      </c>
    </row>
    <row r="37" spans="1:1">
      <c r="A37" s="80" t="str">
        <f ca="1">jsonwk!AI37</f>
        <v>{"カテゴリー":"","名称":"0","コード":"","値":0},</v>
      </c>
    </row>
    <row r="38" spans="1:1">
      <c r="A38" s="80" t="str">
        <f ca="1">jsonwk!AI38</f>
        <v>{"カテゴリー":"","名称":"0","コード":"","値":0},</v>
      </c>
    </row>
    <row r="39" spans="1:1">
      <c r="A39" s="80" t="str">
        <f ca="1">jsonwk!AI39</f>
        <v>{"カテゴリー":"","名称":"0","コード":"","値":0},</v>
      </c>
    </row>
    <row r="40" spans="1:1">
      <c r="A40" s="80" t="str">
        <f ca="1">jsonwk!AI40</f>
        <v>{"カテゴリー":"","名称":"0","コード":"","値":0},</v>
      </c>
    </row>
    <row r="41" spans="1:1">
      <c r="A41" s="80" t="str">
        <f ca="1">jsonwk!AI41</f>
        <v>{"カテゴリー":"","名称":"0","コード":"","値":0},</v>
      </c>
    </row>
    <row r="42" spans="1:1">
      <c r="A42" s="80" t="str">
        <f ca="1">jsonwk!AI42</f>
        <v>{"カテゴリー":"","名称":"0","コード":"","値":0},</v>
      </c>
    </row>
    <row r="43" spans="1:1">
      <c r="A43" s="80" t="str">
        <f ca="1">jsonwk!AI43</f>
        <v>{"カテゴリー":"","名称":"0","コード":"","値":0},</v>
      </c>
    </row>
    <row r="44" spans="1:1">
      <c r="A44" s="80" t="str">
        <f ca="1">jsonwk!AI44</f>
        <v>{"カテゴリー":"","名称":"0","コード":"","値":0},</v>
      </c>
    </row>
    <row r="45" spans="1:1">
      <c r="A45" s="80" t="str">
        <f ca="1">jsonwk!AI45</f>
        <v>{"カテゴリー":"","名称":"0","コード":"","値":0},</v>
      </c>
    </row>
    <row r="46" spans="1:1">
      <c r="A46" s="80" t="str">
        <f ca="1">jsonwk!AI46</f>
        <v>{"カテゴリー":"","名称":"0","コード":"","値":0},</v>
      </c>
    </row>
    <row r="47" spans="1:1">
      <c r="A47" s="80" t="str">
        <f ca="1">jsonwk!AI47</f>
        <v>{"カテゴリー":"","名称":"0","コード":"","値":0},</v>
      </c>
    </row>
    <row r="48" spans="1:1">
      <c r="A48" s="80" t="str">
        <f ca="1">jsonwk!AI48</f>
        <v>{"カテゴリー":"","名称":"0","コード":"","値":0},</v>
      </c>
    </row>
    <row r="49" spans="1:1">
      <c r="A49" s="80" t="str">
        <f ca="1">jsonwk!AI49</f>
        <v>{"カテゴリー":"","名称":"0","コード":"","値":0},</v>
      </c>
    </row>
    <row r="50" spans="1:1">
      <c r="A50" s="80" t="str">
        <f ca="1">jsonwk!AI50</f>
        <v>{"カテゴリー":"","名称":"0","コード":"","値":0},</v>
      </c>
    </row>
    <row r="51" spans="1:1">
      <c r="A51" s="80" t="str">
        <f ca="1">jsonwk!AI51</f>
        <v>{"カテゴリー":"","名称":"0","コード":"","値":0},</v>
      </c>
    </row>
    <row r="52" spans="1:1">
      <c r="A52" s="80" t="str">
        <f ca="1">jsonwk!AI52</f>
        <v>{"カテゴリー":"","名称":"0","コード":"","値":0},</v>
      </c>
    </row>
    <row r="53" spans="1:1">
      <c r="A53" s="80" t="str">
        <f ca="1">jsonwk!AI53</f>
        <v>{"カテゴリー":"","名称":"0","コード":"","値":0},</v>
      </c>
    </row>
    <row r="54" spans="1:1">
      <c r="A54" s="80" t="str">
        <f ca="1">jsonwk!AI54</f>
        <v>{"カテゴリー":"","名称":"0","コード":"","値":0},</v>
      </c>
    </row>
    <row r="55" spans="1:1">
      <c r="A55" s="80" t="str">
        <f ca="1">jsonwk!AI55</f>
        <v>{"カテゴリー":"","名称":"0","コード":"","値":0},</v>
      </c>
    </row>
    <row r="56" spans="1:1">
      <c r="A56" s="80" t="str">
        <f ca="1">jsonwk!AI56</f>
        <v>{"カテゴリー":"","名称":"0","コード":"","値":0},</v>
      </c>
    </row>
    <row r="57" spans="1:1">
      <c r="A57" s="80" t="str">
        <f ca="1">jsonwk!AI57</f>
        <v>{"カテゴリー":"","名称":"0","コード":"","値":0},</v>
      </c>
    </row>
    <row r="58" spans="1:1">
      <c r="A58" s="80" t="str">
        <f ca="1">jsonwk!AI58</f>
        <v>{"カテゴリー":"","名称":"0","コード":"","値":0},</v>
      </c>
    </row>
    <row r="59" spans="1:1">
      <c r="A59" s="80" t="str">
        <f ca="1">jsonwk!AI59</f>
        <v>{"カテゴリー":"","名称":"0","コード":"","値":0},</v>
      </c>
    </row>
    <row r="60" spans="1:1">
      <c r="A60" s="80" t="str">
        <f ca="1">jsonwk!AI60</f>
        <v>{"カテゴリー":"","名称":"0","コード":"","値":0},</v>
      </c>
    </row>
    <row r="61" spans="1:1">
      <c r="A61" s="80" t="str">
        <f ca="1">jsonwk!AI61</f>
        <v>{"カテゴリー":"","名称":"0","コード":"","値":0},</v>
      </c>
    </row>
    <row r="62" spans="1:1">
      <c r="A62" s="80" t="str">
        <f ca="1">jsonwk!AI62</f>
        <v>{"カテゴリー":"","名称":"0","コード":"","値":0},</v>
      </c>
    </row>
    <row r="63" spans="1:1">
      <c r="A63" s="80" t="str">
        <f ca="1">jsonwk!AI63</f>
        <v>{"カテゴリー":"","名称":"0","コード":"","値":0},</v>
      </c>
    </row>
    <row r="64" spans="1:1">
      <c r="A64" s="80" t="str">
        <f ca="1">jsonwk!AI64</f>
        <v>{"カテゴリー":"","名称":"0","コード":"","値":0},</v>
      </c>
    </row>
    <row r="65" spans="1:1">
      <c r="A65" s="80" t="str">
        <f ca="1">jsonwk!AI65</f>
        <v>{"カテゴリー":"","名称":"0","コード":"","値":0},</v>
      </c>
    </row>
    <row r="66" spans="1:1">
      <c r="A66" s="80" t="str">
        <f>jsonwk!AI66</f>
        <v>{"カテゴリー":"","名称":"0","コード":"0","値":0}],</v>
      </c>
    </row>
    <row r="67" spans="1:1">
      <c r="A67" s="80" t="str">
        <f>jsonwk!AI67</f>
        <v>"SC3U":{"重量":5,</v>
      </c>
    </row>
    <row r="68" spans="1:1">
      <c r="A68" s="80" t="str">
        <f>jsonwk!AI68</f>
        <v>"寿命(年)":5,</v>
      </c>
    </row>
    <row r="69" spans="1:1">
      <c r="A69" s="80" t="str">
        <f>jsonwk!AI69</f>
        <v>"稼働率(%)":80,</v>
      </c>
    </row>
    <row r="70" spans="1:1">
      <c r="A70" s="80" t="str">
        <f>jsonwk!AI70</f>
        <v>"稼働電力kw":4,</v>
      </c>
    </row>
    <row r="71" spans="1:1">
      <c r="A71" s="80" t="str">
        <f>jsonwk!AI71</f>
        <v>"燃料消費(L/h)":0.3,</v>
      </c>
    </row>
    <row r="72" spans="1:1">
      <c r="A72" s="80" t="str">
        <f>jsonwk!AI72</f>
        <v>"フランチャイズ":{"排出":0,"理由":"フランチャイズなし"}},</v>
      </c>
    </row>
    <row r="73" spans="1:1">
      <c r="A73" s="80" t="str">
        <f>jsonwk!AI73</f>
        <v>"構成":[{"構成物":"繊維","重量%":0},</v>
      </c>
    </row>
    <row r="74" spans="1:1">
      <c r="A74" s="80" t="str">
        <f>jsonwk!AI74</f>
        <v>{"構成物":"木材","重量%":0},</v>
      </c>
    </row>
    <row r="75" spans="1:1">
      <c r="A75" s="80" t="str">
        <f>jsonwk!AI75</f>
        <v>{"構成物":"パルプ・紙","重量%":0},</v>
      </c>
    </row>
    <row r="76" spans="1:1">
      <c r="A76" s="80" t="str">
        <f>jsonwk!AI76</f>
        <v>{"構成物":"化学製品","重量%":0},</v>
      </c>
    </row>
    <row r="77" spans="1:1">
      <c r="A77" s="80" t="str">
        <f>jsonwk!AI77</f>
        <v>{"構成物":"プラスチック","重量%":30},</v>
      </c>
    </row>
    <row r="78" spans="1:1">
      <c r="A78" s="80" t="str">
        <f>jsonwk!AI78</f>
        <v>{"構成物":"ゴム","重量%":0},</v>
      </c>
    </row>
    <row r="79" spans="1:1">
      <c r="A79" s="80" t="str">
        <f>jsonwk!AI79</f>
        <v>{"構成物":"革","重量%":0},</v>
      </c>
    </row>
    <row r="80" spans="1:1">
      <c r="A80" s="80" t="str">
        <f>jsonwk!AI80</f>
        <v>{"構成物":"ガラス","重量%":5},</v>
      </c>
    </row>
    <row r="81" spans="1:1">
      <c r="A81" s="80" t="str">
        <f>jsonwk!AI81</f>
        <v>{"構成物":"セメント","重量%":0},</v>
      </c>
    </row>
    <row r="82" spans="1:1">
      <c r="A82" s="80" t="str">
        <f>jsonwk!AI82</f>
        <v>{"構成物":"窯業・土石","重量%":0},</v>
      </c>
    </row>
    <row r="83" spans="1:1">
      <c r="A83" s="80" t="str">
        <f>jsonwk!AI83</f>
        <v>{"構成物":"鋼","重量%":50},</v>
      </c>
    </row>
    <row r="84" spans="1:1">
      <c r="A84" s="80" t="str">
        <f>jsonwk!AI84</f>
        <v>{"構成物":"銅","重量%":0},</v>
      </c>
    </row>
    <row r="85" spans="1:1">
      <c r="A85" s="80" t="str">
        <f>jsonwk!AI85</f>
        <v>{"構成物":"アルミ","重量%":10},</v>
      </c>
    </row>
    <row r="86" spans="1:1">
      <c r="A86" s="80" t="str">
        <f>jsonwk!AI86</f>
        <v>{"構成物":"非鉄金属","重量%":0},</v>
      </c>
    </row>
    <row r="87" spans="1:1">
      <c r="A87" s="80" t="str">
        <f>jsonwk!AI87</f>
        <v>{"構成物":"その他","重量%":0},</v>
      </c>
    </row>
    <row r="88" spans="1:1">
      <c r="A88" s="80" t="str">
        <f>jsonwk!AI88</f>
        <v>{"構成物":"0","重量%":0}],</v>
      </c>
    </row>
    <row r="89" spans="1:1">
      <c r="A89" s="80" t="str">
        <f>jsonwk!AI89</f>
        <v>"発生廃棄物":[{"種類":"","発生量":0.3},</v>
      </c>
    </row>
    <row r="90" spans="1:1">
      <c r="A90" s="80" t="str">
        <f>jsonwk!AI90</f>
        <v>{"種類":"","発生量":20},</v>
      </c>
    </row>
    <row r="91" spans="1:1">
      <c r="A91" s="80" t="str">
        <f>jsonwk!AI91</f>
        <v>{"種類":"","発生量":0.05},</v>
      </c>
    </row>
    <row r="92" spans="1:1">
      <c r="A92" s="80" t="str">
        <f>jsonwk!AI92</f>
        <v>{"種類":"","発生量":0},</v>
      </c>
    </row>
    <row r="93" spans="1:1">
      <c r="A93" s="80" t="str">
        <f>jsonwk!AI93</f>
        <v>{"種類":"","発生量":0},</v>
      </c>
    </row>
    <row r="94" spans="1:1">
      <c r="A94" s="80" t="str">
        <f>jsonwk!AI94</f>
        <v>{"種類":"","発生量":0},</v>
      </c>
    </row>
    <row r="95" spans="1:1">
      <c r="A95" s="80" t="str">
        <f>jsonwk!AI95</f>
        <v>{"種類":"","発生量":0},</v>
      </c>
    </row>
    <row r="96" spans="1:1">
      <c r="A96" s="80" t="str">
        <f>jsonwk!AI96</f>
        <v>{"種類":"","発生量":0},</v>
      </c>
    </row>
    <row r="97" spans="1:1">
      <c r="A97" s="80" t="str">
        <f>jsonwk!AI97</f>
        <v>{"種類":"","発生量":0},</v>
      </c>
    </row>
    <row r="98" spans="1:1">
      <c r="A98" s="80" t="str">
        <f>jsonwk!AI98</f>
        <v>{"種類":"","発生量":0},</v>
      </c>
    </row>
    <row r="99" spans="1:1">
      <c r="A99" s="80" t="str">
        <f>jsonwk!AI99</f>
        <v>{"種類":"","発生量":0}],</v>
      </c>
    </row>
    <row r="100" spans="1:1">
      <c r="A100" s="80" t="str">
        <f>jsonwk!AI100</f>
        <v>"再生品":[{"再生品名":"bouteille","品コード":"251109","再生品量":10},</v>
      </c>
    </row>
    <row r="101" spans="1:1">
      <c r="A101" s="80" t="str">
        <f>jsonwk!AI101</f>
        <v>{"再生品名":"plateau","品コード":"221101","再生品量":30},</v>
      </c>
    </row>
    <row r="102" spans="1:1">
      <c r="A102" s="80" t="str">
        <f>jsonwk!AI102</f>
        <v>{"再生品名":"0","品コード":"0","再生品量":0}],</v>
      </c>
    </row>
    <row r="103" spans="1:1">
      <c r="A103" s="80" t="str">
        <f>jsonwk!AI103</f>
        <v>"再生原材料":[{"拡張コード":"","再生材量":13.5},</v>
      </c>
    </row>
    <row r="104" spans="1:1">
      <c r="A104" s="80" t="str">
        <f>jsonwk!AI104</f>
        <v>{"拡張コード":"","再生材量":1},</v>
      </c>
    </row>
    <row r="105" spans="1:1">
      <c r="A105" s="80" t="str">
        <f>jsonwk!AI105</f>
        <v>{"拡張コード":"","再生材量":2},</v>
      </c>
    </row>
    <row r="106" spans="1:1">
      <c r="A106" s="80" t="str">
        <f>jsonwk!AI106</f>
        <v>{"拡張コード":"","再生材量":2},</v>
      </c>
    </row>
    <row r="107" spans="1:1">
      <c r="A107" s="80" t="str">
        <f>jsonwk!AI107</f>
        <v>{"拡張コード":"","再生材量":5.3},</v>
      </c>
    </row>
    <row r="108" spans="1:1">
      <c r="A108" s="80" t="str">
        <f>jsonwk!AI108</f>
        <v>{"拡張コード":"","再生材量":1},</v>
      </c>
    </row>
    <row r="109" spans="1:1">
      <c r="A109" s="80" t="str">
        <f>jsonwk!AI109</f>
        <v>{"拡張コード":"","再生材量":0},</v>
      </c>
    </row>
    <row r="110" spans="1:1">
      <c r="A110" s="80" t="str">
        <f>jsonwk!AI110</f>
        <v>{"拡張コード":"","再生材量":0},</v>
      </c>
    </row>
    <row r="111" spans="1:1">
      <c r="A111" s="80" t="str">
        <f>jsonwk!AI111</f>
        <v>{"拡張コード":"","再生材量":0},</v>
      </c>
    </row>
    <row r="112" spans="1:1">
      <c r="A112" s="80" t="str">
        <f>jsonwk!AI112</f>
        <v>{"拡張コード":"","再生材量":0},</v>
      </c>
    </row>
    <row r="113" spans="1:1">
      <c r="A113" s="80" t="str">
        <f>jsonwk!AI113</f>
        <v>{"拡張コード":"","再生材量":0},</v>
      </c>
    </row>
    <row r="114" spans="1:1">
      <c r="A114" s="80" t="str">
        <f>jsonwk!AI114</f>
        <v>{"拡張コード":"","再生材量":0},</v>
      </c>
    </row>
    <row r="115" spans="1:1">
      <c r="A115" s="80" t="str">
        <f>jsonwk!AI115</f>
        <v>{"拡張コード":"","再生材量":0},</v>
      </c>
    </row>
    <row r="116" spans="1:1">
      <c r="A116" s="80" t="str">
        <f>jsonwk!AI116</f>
        <v>{"拡張コード":"","再生材量":0},</v>
      </c>
    </row>
    <row r="117" spans="1:1">
      <c r="A117" s="80" t="str">
        <f>jsonwk!AI117</f>
        <v>{"拡張コード":"","再生材量":0},</v>
      </c>
    </row>
    <row r="118" spans="1:1">
      <c r="A118" s="80" t="str">
        <f>jsonwk!AI118</f>
        <v>{"拡張コード":"","再生材量":0},</v>
      </c>
    </row>
    <row r="119" spans="1:1">
      <c r="A119" s="80" t="str">
        <f>jsonwk!AI119</f>
        <v>{"拡張コード":"","再生材量":0},</v>
      </c>
    </row>
    <row r="120" spans="1:1">
      <c r="A120" s="80" t="str">
        <f>jsonwk!AI120</f>
        <v>{"拡張コード":"","再生材量":0},</v>
      </c>
    </row>
    <row r="121" spans="1:1">
      <c r="A121" s="80" t="str">
        <f>jsonwk!AI121</f>
        <v>{"拡張コード":"","再生材量":0},</v>
      </c>
    </row>
    <row r="122" spans="1:1">
      <c r="A122" s="80" t="str">
        <f>jsonwk!AI122</f>
        <v>{"拡張コード":"","再生材量":0}]}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select</vt:lpstr>
      <vt:lpstr>lang</vt:lpstr>
      <vt:lpstr>listS</vt:lpstr>
      <vt:lpstr>output</vt:lpstr>
      <vt:lpstr>calc</vt:lpstr>
      <vt:lpstr>pwdLCA</vt:lpstr>
      <vt:lpstr>jsonwk</vt:lpstr>
      <vt:lpstr>json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原田幸明</cp:lastModifiedBy>
  <dcterms:created xsi:type="dcterms:W3CDTF">2022-03-30T09:50:18Z</dcterms:created>
  <dcterms:modified xsi:type="dcterms:W3CDTF">2022-10-31T00:05:22Z</dcterms:modified>
</cp:coreProperties>
</file>